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 defaultThemeVersion="166925"/>
  <xr:revisionPtr revIDLastSave="0" documentId="8_{69681C61-B142-4FDA-AABB-6DEEB0B751E3}" xr6:coauthVersionLast="47" xr6:coauthVersionMax="47" xr10:uidLastSave="{00000000-0000-0000-0000-000000000000}"/>
  <bookViews>
    <workbookView xWindow="-120" yWindow="-16320" windowWidth="29040" windowHeight="15720" tabRatio="979" firstSheet="1" activeTab="5" xr2:uid="{AAC398A2-E95D-4231-A920-55B8B1C73F3F}"/>
  </bookViews>
  <sheets>
    <sheet name="Overview" sheetId="26" r:id="rId1"/>
    <sheet name="Measure 1 Budget- Energize Omah" sheetId="16" r:id="rId2"/>
    <sheet name="Measure 2 Budget-OmahaSaves" sheetId="31" r:id="rId3"/>
    <sheet name="Measure 3 ReNew Omaha" sheetId="28" r:id="rId4"/>
    <sheet name="Measure 4 Budget - Green Omaha" sheetId="27" r:id="rId5"/>
    <sheet name="Measure 5-Sustain Omaha" sheetId="29" r:id="rId6"/>
    <sheet name="Consolidated Budget" sheetId="30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6" hidden="1">'Consolidated Budget'!#REF!</definedName>
    <definedName name="_xlnm._FilterDatabase" localSheetId="1" hidden="1">'Measure 1 Budget- Energize Omah'!#REF!</definedName>
    <definedName name="_xlnm._FilterDatabase" localSheetId="2" hidden="1">'Measure 2 Budget-OmahaSaves'!#REF!</definedName>
    <definedName name="_xlnm._FilterDatabase" localSheetId="3" hidden="1">'Measure 3 ReNew Omaha'!#REF!</definedName>
    <definedName name="_xlnm._FilterDatabase" localSheetId="4" hidden="1">'Measure 4 Budget - Green Omaha'!#REF!</definedName>
    <definedName name="_xlnm._FilterDatabase" localSheetId="5" hidden="1">'Measure 5-Sustain Omaha'!#REF!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" i="27" l="1"/>
  <c r="J47" i="27"/>
  <c r="J46" i="27"/>
  <c r="J45" i="27"/>
  <c r="J44" i="27"/>
  <c r="J43" i="27"/>
  <c r="J42" i="27"/>
  <c r="J41" i="27"/>
  <c r="J8" i="16"/>
  <c r="J9" i="16"/>
  <c r="J10" i="16"/>
  <c r="J11" i="16"/>
  <c r="J12" i="16"/>
  <c r="J13" i="16"/>
  <c r="H45" i="16"/>
  <c r="G45" i="16"/>
  <c r="F45" i="16"/>
  <c r="E45" i="16"/>
  <c r="D45" i="16"/>
  <c r="H44" i="16"/>
  <c r="G44" i="16"/>
  <c r="E44" i="16"/>
  <c r="F44" i="16" s="1"/>
  <c r="D44" i="16"/>
  <c r="J42" i="16"/>
  <c r="J41" i="16"/>
  <c r="J40" i="16"/>
  <c r="J39" i="16"/>
  <c r="J38" i="16"/>
  <c r="J37" i="16"/>
  <c r="J55" i="29"/>
  <c r="J46" i="29"/>
  <c r="H58" i="27"/>
  <c r="G58" i="27"/>
  <c r="F58" i="27"/>
  <c r="E58" i="27"/>
  <c r="D58" i="27"/>
  <c r="H57" i="27"/>
  <c r="H64" i="27" s="1"/>
  <c r="G57" i="27"/>
  <c r="G64" i="27" s="1"/>
  <c r="F57" i="27"/>
  <c r="F64" i="27" s="1"/>
  <c r="E57" i="27"/>
  <c r="D57" i="27"/>
  <c r="J66" i="16"/>
  <c r="D69" i="16"/>
  <c r="E69" i="16"/>
  <c r="F69" i="16"/>
  <c r="G69" i="16"/>
  <c r="H69" i="16"/>
  <c r="J48" i="16"/>
  <c r="H53" i="28"/>
  <c r="G53" i="28"/>
  <c r="F53" i="28"/>
  <c r="E53" i="28"/>
  <c r="D53" i="28"/>
  <c r="J54" i="28"/>
  <c r="H51" i="28"/>
  <c r="G51" i="28"/>
  <c r="F51" i="28"/>
  <c r="E51" i="28"/>
  <c r="D51" i="28"/>
  <c r="H50" i="28"/>
  <c r="G50" i="28"/>
  <c r="F50" i="28"/>
  <c r="E50" i="28"/>
  <c r="D50" i="28"/>
  <c r="H48" i="28"/>
  <c r="G48" i="28"/>
  <c r="F48" i="28"/>
  <c r="E48" i="28"/>
  <c r="D48" i="28"/>
  <c r="H43" i="31"/>
  <c r="G43" i="31"/>
  <c r="F43" i="31"/>
  <c r="E43" i="31"/>
  <c r="D43" i="31"/>
  <c r="H42" i="31"/>
  <c r="G42" i="31"/>
  <c r="F42" i="31"/>
  <c r="E42" i="31"/>
  <c r="D42" i="31"/>
  <c r="J44" i="31"/>
  <c r="J45" i="31"/>
  <c r="J34" i="28"/>
  <c r="J35" i="28"/>
  <c r="J36" i="28"/>
  <c r="J37" i="28"/>
  <c r="J38" i="28"/>
  <c r="J33" i="28"/>
  <c r="J37" i="27"/>
  <c r="J36" i="27"/>
  <c r="J35" i="27"/>
  <c r="J34" i="27"/>
  <c r="J38" i="27"/>
  <c r="J33" i="27"/>
  <c r="H39" i="27"/>
  <c r="G39" i="27"/>
  <c r="F39" i="27"/>
  <c r="E39" i="27"/>
  <c r="D39" i="27"/>
  <c r="J39" i="27" l="1"/>
  <c r="D64" i="27"/>
  <c r="E64" i="27"/>
  <c r="J58" i="27"/>
  <c r="J57" i="27"/>
  <c r="J69" i="16"/>
  <c r="J53" i="28"/>
  <c r="J51" i="28"/>
  <c r="J50" i="28"/>
  <c r="J48" i="28"/>
  <c r="J43" i="31"/>
  <c r="J42" i="31"/>
  <c r="J45" i="16" l="1"/>
  <c r="H45" i="29" l="1"/>
  <c r="G45" i="29"/>
  <c r="F45" i="29"/>
  <c r="E45" i="29"/>
  <c r="D45" i="29"/>
  <c r="H39" i="29"/>
  <c r="G39" i="29"/>
  <c r="F39" i="29"/>
  <c r="E39" i="29"/>
  <c r="J39" i="29" l="1"/>
  <c r="J40" i="29"/>
  <c r="H14" i="16" l="1"/>
  <c r="G14" i="16"/>
  <c r="F14" i="16"/>
  <c r="E14" i="16"/>
  <c r="E9" i="29" l="1"/>
  <c r="F9" i="29" s="1"/>
  <c r="J46" i="16"/>
  <c r="J44" i="16"/>
  <c r="J64" i="16"/>
  <c r="J63" i="16"/>
  <c r="J62" i="16"/>
  <c r="J61" i="16"/>
  <c r="J60" i="16"/>
  <c r="J59" i="16"/>
  <c r="J58" i="16"/>
  <c r="D16" i="16"/>
  <c r="J19" i="16"/>
  <c r="J18" i="16"/>
  <c r="H17" i="16" l="1"/>
  <c r="G17" i="16"/>
  <c r="F17" i="16"/>
  <c r="E17" i="16"/>
  <c r="D17" i="16"/>
  <c r="H16" i="16"/>
  <c r="G16" i="16"/>
  <c r="E16" i="16"/>
  <c r="D14" i="16"/>
  <c r="H22" i="16" l="1"/>
  <c r="G22" i="16"/>
  <c r="J17" i="16"/>
  <c r="F16" i="16"/>
  <c r="F22" i="16" s="1"/>
  <c r="E22" i="16"/>
  <c r="D22" i="16"/>
  <c r="J16" i="16" l="1"/>
  <c r="J22" i="16"/>
  <c r="J18" i="31"/>
  <c r="J19" i="31"/>
  <c r="J18" i="29"/>
  <c r="J19" i="29"/>
  <c r="J18" i="28"/>
  <c r="J19" i="28"/>
  <c r="J50" i="27"/>
  <c r="J51" i="27"/>
  <c r="J52" i="27"/>
  <c r="J53" i="27"/>
  <c r="J18" i="27"/>
  <c r="J19" i="27"/>
  <c r="J24" i="16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66" i="28"/>
  <c r="F66" i="28"/>
  <c r="J44" i="28"/>
  <c r="J8" i="29"/>
  <c r="I54" i="31"/>
  <c r="H52" i="31"/>
  <c r="G52" i="31"/>
  <c r="F52" i="31"/>
  <c r="E52" i="31"/>
  <c r="D52" i="31"/>
  <c r="J51" i="31"/>
  <c r="J50" i="31"/>
  <c r="H46" i="31"/>
  <c r="G46" i="31"/>
  <c r="F46" i="31"/>
  <c r="E46" i="31"/>
  <c r="D46" i="31"/>
  <c r="H40" i="31"/>
  <c r="G40" i="31"/>
  <c r="F40" i="31"/>
  <c r="E40" i="31"/>
  <c r="D40" i="31"/>
  <c r="J39" i="31"/>
  <c r="J38" i="31"/>
  <c r="J37" i="31"/>
  <c r="H35" i="31"/>
  <c r="G35" i="31"/>
  <c r="F35" i="31"/>
  <c r="E35" i="31"/>
  <c r="D35" i="31"/>
  <c r="J34" i="31"/>
  <c r="J33" i="31"/>
  <c r="H31" i="31"/>
  <c r="G31" i="31"/>
  <c r="F31" i="31"/>
  <c r="E31" i="31"/>
  <c r="D31" i="31"/>
  <c r="J30" i="31"/>
  <c r="J29" i="31"/>
  <c r="H27" i="31"/>
  <c r="G27" i="31"/>
  <c r="F27" i="31"/>
  <c r="E27" i="31"/>
  <c r="D27" i="3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I59" i="29"/>
  <c r="J56" i="29"/>
  <c r="H51" i="29"/>
  <c r="G51" i="29"/>
  <c r="G13" i="30" s="1"/>
  <c r="F51" i="29"/>
  <c r="E51" i="29"/>
  <c r="D51" i="29"/>
  <c r="J50" i="29"/>
  <c r="J49" i="29"/>
  <c r="J48" i="29"/>
  <c r="J47" i="29"/>
  <c r="J45" i="29"/>
  <c r="J44" i="29"/>
  <c r="H42" i="29"/>
  <c r="G42" i="29"/>
  <c r="F42" i="29"/>
  <c r="E42" i="29"/>
  <c r="D42" i="29"/>
  <c r="J41" i="29"/>
  <c r="J38" i="29"/>
  <c r="J37" i="29"/>
  <c r="H35" i="29"/>
  <c r="G35" i="29"/>
  <c r="F35" i="29"/>
  <c r="E35" i="29"/>
  <c r="D35" i="29"/>
  <c r="J34" i="29"/>
  <c r="J33" i="29"/>
  <c r="H31" i="29"/>
  <c r="G31" i="29"/>
  <c r="G10" i="30" s="1"/>
  <c r="F31" i="29"/>
  <c r="E31" i="29"/>
  <c r="D31" i="29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H8" i="30" s="1"/>
  <c r="G16" i="29"/>
  <c r="G8" i="30" s="1"/>
  <c r="F16" i="29"/>
  <c r="F8" i="30" s="1"/>
  <c r="E16" i="29"/>
  <c r="E8" i="30" s="1"/>
  <c r="D16" i="29"/>
  <c r="D8" i="30" s="1"/>
  <c r="J15" i="29"/>
  <c r="J14" i="29"/>
  <c r="J13" i="29"/>
  <c r="I11" i="29"/>
  <c r="H11" i="29"/>
  <c r="G11" i="29"/>
  <c r="F11" i="29"/>
  <c r="E11" i="29"/>
  <c r="D11" i="29"/>
  <c r="J10" i="29"/>
  <c r="J9" i="29"/>
  <c r="I68" i="28"/>
  <c r="H66" i="28"/>
  <c r="G66" i="28"/>
  <c r="D66" i="28"/>
  <c r="J65" i="28"/>
  <c r="H60" i="28"/>
  <c r="G60" i="28"/>
  <c r="F60" i="28"/>
  <c r="E60" i="28"/>
  <c r="D60" i="28"/>
  <c r="J59" i="28"/>
  <c r="J58" i="28"/>
  <c r="J57" i="28"/>
  <c r="J56" i="28"/>
  <c r="J55" i="28"/>
  <c r="H46" i="28"/>
  <c r="G46" i="28"/>
  <c r="F46" i="28"/>
  <c r="E46" i="28"/>
  <c r="D46" i="28"/>
  <c r="J45" i="28"/>
  <c r="J43" i="28"/>
  <c r="J42" i="28"/>
  <c r="J41" i="28"/>
  <c r="H39" i="28"/>
  <c r="G39" i="28"/>
  <c r="F39" i="28"/>
  <c r="E39" i="28"/>
  <c r="D39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J15" i="28"/>
  <c r="J9" i="28"/>
  <c r="I11" i="28"/>
  <c r="I16" i="28" s="1"/>
  <c r="H11" i="28"/>
  <c r="G11" i="28"/>
  <c r="F11" i="28"/>
  <c r="E11" i="28"/>
  <c r="D11" i="28"/>
  <c r="J10" i="28"/>
  <c r="I72" i="27"/>
  <c r="H70" i="27"/>
  <c r="G70" i="27"/>
  <c r="F70" i="27"/>
  <c r="E70" i="27"/>
  <c r="D70" i="27"/>
  <c r="J69" i="27"/>
  <c r="J68" i="27"/>
  <c r="J63" i="27"/>
  <c r="J62" i="27"/>
  <c r="J61" i="27"/>
  <c r="J60" i="27"/>
  <c r="J59" i="27"/>
  <c r="H55" i="27"/>
  <c r="G55" i="27"/>
  <c r="F55" i="27"/>
  <c r="E55" i="27"/>
  <c r="D55" i="27"/>
  <c r="J54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75" i="16"/>
  <c r="F75" i="16"/>
  <c r="G75" i="16"/>
  <c r="H75" i="16"/>
  <c r="D75" i="16"/>
  <c r="E35" i="16"/>
  <c r="F35" i="16"/>
  <c r="G35" i="16"/>
  <c r="H35" i="16"/>
  <c r="D35" i="16"/>
  <c r="J33" i="16"/>
  <c r="J34" i="16"/>
  <c r="E31" i="16"/>
  <c r="F31" i="16"/>
  <c r="G31" i="16"/>
  <c r="H31" i="16"/>
  <c r="D31" i="16"/>
  <c r="J30" i="16"/>
  <c r="J29" i="16"/>
  <c r="E27" i="16"/>
  <c r="F27" i="16"/>
  <c r="G27" i="16"/>
  <c r="H27" i="16"/>
  <c r="D27" i="16"/>
  <c r="J26" i="16"/>
  <c r="J25" i="16"/>
  <c r="J20" i="16"/>
  <c r="J21" i="16"/>
  <c r="F13" i="30" l="1"/>
  <c r="E13" i="30"/>
  <c r="H13" i="30"/>
  <c r="D13" i="30"/>
  <c r="H11" i="30"/>
  <c r="H10" i="30"/>
  <c r="D11" i="30"/>
  <c r="F11" i="30"/>
  <c r="G11" i="30"/>
  <c r="D7" i="30"/>
  <c r="E7" i="30"/>
  <c r="F7" i="30"/>
  <c r="H7" i="30"/>
  <c r="G7" i="30"/>
  <c r="J64" i="27"/>
  <c r="F10" i="30"/>
  <c r="H9" i="30"/>
  <c r="E10" i="30"/>
  <c r="E11" i="30"/>
  <c r="D9" i="30"/>
  <c r="E9" i="30"/>
  <c r="F9" i="30"/>
  <c r="G9" i="30"/>
  <c r="D10" i="30"/>
  <c r="J31" i="27"/>
  <c r="J27" i="27"/>
  <c r="J31" i="31"/>
  <c r="J11" i="31"/>
  <c r="J35" i="31"/>
  <c r="J75" i="16"/>
  <c r="J14" i="16"/>
  <c r="J35" i="29"/>
  <c r="J31" i="29"/>
  <c r="J16" i="29"/>
  <c r="J11" i="29"/>
  <c r="J27" i="31"/>
  <c r="J52" i="31"/>
  <c r="J55" i="27"/>
  <c r="J35" i="16"/>
  <c r="J27" i="16"/>
  <c r="J31" i="16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H65" i="27"/>
  <c r="H72" i="27" s="1"/>
  <c r="J13" i="27"/>
  <c r="J16" i="27" s="1"/>
  <c r="G65" i="27"/>
  <c r="G72" i="27" s="1"/>
  <c r="D65" i="27"/>
  <c r="D72" i="27" s="1"/>
  <c r="J66" i="28"/>
  <c r="J64" i="28"/>
  <c r="J46" i="28"/>
  <c r="J31" i="28"/>
  <c r="J39" i="28"/>
  <c r="J27" i="28"/>
  <c r="E61" i="28"/>
  <c r="E68" i="28" s="1"/>
  <c r="J8" i="28"/>
  <c r="J11" i="28" s="1"/>
  <c r="D61" i="28"/>
  <c r="D68" i="28" s="1"/>
  <c r="G61" i="28"/>
  <c r="G68" i="28" s="1"/>
  <c r="H61" i="28"/>
  <c r="H68" i="28" s="1"/>
  <c r="F61" i="28"/>
  <c r="H47" i="31"/>
  <c r="H54" i="31" s="1"/>
  <c r="J40" i="31"/>
  <c r="J16" i="31"/>
  <c r="F47" i="31"/>
  <c r="F54" i="31" s="1"/>
  <c r="G47" i="31"/>
  <c r="G54" i="31" s="1"/>
  <c r="D47" i="31"/>
  <c r="D54" i="31" s="1"/>
  <c r="E47" i="31"/>
  <c r="E54" i="31" s="1"/>
  <c r="J42" i="29"/>
  <c r="J27" i="29"/>
  <c r="E52" i="29"/>
  <c r="G52" i="29"/>
  <c r="H52" i="29"/>
  <c r="H57" i="29" s="1"/>
  <c r="H16" i="30" s="1"/>
  <c r="D52" i="29"/>
  <c r="F52" i="29"/>
  <c r="J46" i="31"/>
  <c r="E65" i="27"/>
  <c r="E72" i="27" s="1"/>
  <c r="F65" i="27"/>
  <c r="F72" i="27" s="1"/>
  <c r="J51" i="29"/>
  <c r="J60" i="28"/>
  <c r="J70" i="27"/>
  <c r="G57" i="29" l="1"/>
  <c r="G16" i="30" s="1"/>
  <c r="F57" i="29"/>
  <c r="F16" i="30" s="1"/>
  <c r="H59" i="29"/>
  <c r="E57" i="29"/>
  <c r="E16" i="30" s="1"/>
  <c r="D57" i="29"/>
  <c r="J9" i="30"/>
  <c r="J8" i="30"/>
  <c r="J7" i="30"/>
  <c r="J13" i="30"/>
  <c r="J11" i="30"/>
  <c r="J10" i="30"/>
  <c r="J16" i="28"/>
  <c r="D58" i="34"/>
  <c r="J51" i="34"/>
  <c r="J58" i="34" s="1"/>
  <c r="J51" i="33"/>
  <c r="J58" i="33" s="1"/>
  <c r="D58" i="33"/>
  <c r="J46" i="32"/>
  <c r="J53" i="32" s="1"/>
  <c r="J61" i="28"/>
  <c r="J68" i="28" s="1"/>
  <c r="D25" i="30" s="1"/>
  <c r="F68" i="28"/>
  <c r="J47" i="31"/>
  <c r="J54" i="31" s="1"/>
  <c r="D24" i="30" s="1"/>
  <c r="J52" i="29"/>
  <c r="J65" i="27"/>
  <c r="J72" i="27" s="1"/>
  <c r="D26" i="30" s="1"/>
  <c r="D16" i="30" l="1"/>
  <c r="J16" i="30" s="1"/>
  <c r="J57" i="29"/>
  <c r="J59" i="29" s="1"/>
  <c r="D27" i="30" s="1"/>
  <c r="D59" i="29"/>
  <c r="F59" i="29"/>
  <c r="G59" i="29"/>
  <c r="E59" i="29"/>
  <c r="G57" i="16"/>
  <c r="G12" i="30" s="1"/>
  <c r="H57" i="16"/>
  <c r="H12" i="30" s="1"/>
  <c r="F57" i="16"/>
  <c r="F12" i="30" s="1"/>
  <c r="D57" i="16"/>
  <c r="D12" i="30" s="1"/>
  <c r="E57" i="16"/>
  <c r="E12" i="30" s="1"/>
  <c r="F70" i="16" l="1"/>
  <c r="F77" i="16" s="1"/>
  <c r="F14" i="30"/>
  <c r="F18" i="30" s="1"/>
  <c r="H70" i="16"/>
  <c r="H77" i="16" s="1"/>
  <c r="H14" i="30"/>
  <c r="H18" i="30" s="1"/>
  <c r="E70" i="16"/>
  <c r="E77" i="16" s="1"/>
  <c r="E14" i="30"/>
  <c r="E18" i="30" s="1"/>
  <c r="J51" i="16"/>
  <c r="D70" i="16"/>
  <c r="D77" i="16" s="1"/>
  <c r="G70" i="16"/>
  <c r="G77" i="16" s="1"/>
  <c r="G14" i="30"/>
  <c r="G18" i="30" s="1"/>
  <c r="J12" i="30" l="1"/>
  <c r="J14" i="30" s="1"/>
  <c r="J18" i="30" s="1"/>
  <c r="D14" i="30"/>
  <c r="D18" i="30" s="1"/>
  <c r="J70" i="16"/>
  <c r="J77" i="16"/>
  <c r="D23" i="30" s="1"/>
  <c r="D29" i="30" s="1"/>
  <c r="E26" i="30" l="1"/>
  <c r="E24" i="30"/>
  <c r="E27" i="30"/>
  <c r="E25" i="30"/>
  <c r="E23" i="30"/>
  <c r="E29" i="30" l="1"/>
</calcChain>
</file>

<file path=xl/sharedStrings.xml><?xml version="1.0" encoding="utf-8"?>
<sst xmlns="http://schemas.openxmlformats.org/spreadsheetml/2006/main" count="583" uniqueCount="153">
  <si>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</si>
  <si>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</si>
  <si>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</si>
  <si>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</si>
  <si>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</si>
  <si>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</si>
  <si>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</si>
  <si>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</si>
  <si>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</si>
  <si>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</si>
  <si>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</si>
  <si>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</si>
  <si>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</si>
  <si>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</si>
  <si>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</si>
  <si>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</si>
  <si>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</si>
  <si>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</si>
  <si>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</si>
  <si>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</si>
  <si>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</si>
  <si>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</si>
  <si>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</si>
  <si>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</si>
  <si>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</si>
  <si>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</si>
  <si>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</si>
  <si>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</si>
  <si>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</si>
  <si>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</si>
  <si>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</si>
  <si>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</si>
  <si>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</si>
  <si>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</si>
  <si>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</si>
  <si>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</si>
  <si>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</si>
  <si>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</si>
  <si>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</si>
  <si>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</si>
  <si>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</si>
  <si>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</si>
  <si>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</si>
  <si>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</si>
  <si>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</si>
  <si>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</si>
  <si>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</si>
  <si>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</si>
  <si>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</si>
  <si>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</si>
  <si>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</si>
  <si>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</si>
  <si>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</si>
  <si>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</si>
  <si>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</si>
  <si>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</si>
  <si>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</si>
  <si>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</si>
  <si>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</si>
  <si>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</si>
  <si>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</si>
  <si>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</si>
  <si>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</si>
  <si>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</si>
  <si>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</si>
  <si>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</si>
  <si>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</si>
  <si>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</si>
  <si>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</si>
  <si>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</si>
  <si>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</si>
  <si>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</si>
  <si>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</si>
  <si>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</si>
  <si>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</si>
  <si>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Marketing Campaign and Translation Services</t>
  </si>
  <si>
    <t>Partner Capacity Grants</t>
  </si>
  <si>
    <t>BPI Training Package</t>
  </si>
  <si>
    <t xml:space="preserve">Badge Creation </t>
  </si>
  <si>
    <t xml:space="preserve">Navigator- Renewable Energy </t>
  </si>
  <si>
    <t>Navigator - Healthy Homes &amp; Energy Audit</t>
  </si>
  <si>
    <t xml:space="preserve">Navigator - Weatherization Construction &amp; Electrification </t>
  </si>
  <si>
    <t>`</t>
  </si>
  <si>
    <t xml:space="preserve">Spanish- Speaking Navigator </t>
  </si>
  <si>
    <t xml:space="preserve">Mentorship Program </t>
  </si>
  <si>
    <t xml:space="preserve">Fringe Benefits @25% of salary </t>
  </si>
  <si>
    <t>Location Lease</t>
  </si>
  <si>
    <t xml:space="preserve">Tree Canopy </t>
  </si>
  <si>
    <t>Solar Installation</t>
  </si>
  <si>
    <t>Seed drill</t>
  </si>
  <si>
    <t>Tractor and Trailer</t>
  </si>
  <si>
    <t>Boom Sprayer</t>
  </si>
  <si>
    <t>Signage</t>
  </si>
  <si>
    <t>Field Staff 1 FTE</t>
  </si>
  <si>
    <t>Field Staff .5 FTE</t>
  </si>
  <si>
    <t xml:space="preserve">Seed </t>
  </si>
  <si>
    <t>Grant and Program Management/Environmental Planner 1 FTE with increase</t>
  </si>
  <si>
    <t xml:space="preserve">Website Annual Hosting and Maintenance </t>
  </si>
  <si>
    <t xml:space="preserve">Energize Omaha </t>
  </si>
  <si>
    <t>Smart Thermostats @ 3,000 Units Per Year</t>
  </si>
  <si>
    <t xml:space="preserve">EEAP Program Expansion </t>
  </si>
  <si>
    <t>Grant Admin FTE</t>
  </si>
  <si>
    <t>Green Omaha</t>
  </si>
  <si>
    <t>Program Administration 4x FTEs</t>
  </si>
  <si>
    <t>Program Administration 4x FTE</t>
  </si>
  <si>
    <t>OTHER- Recruitment, Workforce Partnerships, Certification and Outreach</t>
  </si>
  <si>
    <t xml:space="preserve">Talent Liaison </t>
  </si>
  <si>
    <t>Supplemental Micro credential Creation</t>
  </si>
  <si>
    <t xml:space="preserve">Grant Admin FTE 25% of salary </t>
  </si>
  <si>
    <t xml:space="preserve">Grant and Program Management/Environmental Planner 1 FTE with increase 25% of salary </t>
  </si>
  <si>
    <t>Omaha Saves</t>
  </si>
  <si>
    <t>Badging Issuing</t>
  </si>
  <si>
    <t>Site Preparation (concrete removal and soil remediation)</t>
  </si>
  <si>
    <t xml:space="preserve">Herbicide </t>
  </si>
  <si>
    <t xml:space="preserve">OTHER - Subaward for expansion of Omaha Public Power Rebate Program for Energy Efficiencies </t>
  </si>
  <si>
    <t>Development of the Community Action Toolkit (Website)</t>
  </si>
  <si>
    <t>Climate Action Implementation and Toolkit Communication and Engagement Support</t>
  </si>
  <si>
    <t>Climate Implementation and Toolkit Communication Materials (printing, mailers, etc)</t>
  </si>
  <si>
    <t>Annual Community-Wide GHG Inventory and Emissions Reduction Tracking</t>
  </si>
  <si>
    <r>
      <rPr>
        <i/>
        <sz val="11"/>
        <color rgb="FFFF0000"/>
        <rFont val="Calibri"/>
        <family val="2"/>
        <scheme val="minor"/>
      </rPr>
      <t xml:space="preserve">Sustain Omaha </t>
    </r>
    <r>
      <rPr>
        <i/>
        <sz val="11"/>
        <color theme="0" tint="-0.34998626667073579"/>
        <rFont val="Calibri"/>
        <family val="2"/>
        <scheme val="minor"/>
      </rPr>
      <t xml:space="preserve">Plannning Department Staffing and Grant Management </t>
    </r>
  </si>
  <si>
    <t>Retrofit Renovation Construction Costs</t>
  </si>
  <si>
    <t>TED NOTE originally in the Native Priarie tab</t>
  </si>
  <si>
    <t>ReNew Omaha</t>
  </si>
  <si>
    <t>Residential Weatherization Rebates</t>
  </si>
  <si>
    <t>OTHER - Omaha Climate Solutions Challenge Award</t>
  </si>
  <si>
    <t>Omaha Climate Solutions Challenge Award</t>
  </si>
  <si>
    <t>Omaha Climate Solutions Challenge RFP Development and Management</t>
  </si>
  <si>
    <t>Supplies</t>
  </si>
  <si>
    <t>Contractual</t>
  </si>
  <si>
    <t>Commercial and Institutional solar group purchase campaign RFP Development and Management</t>
  </si>
  <si>
    <t>Residential solar group purchase campaign RFP Development, Management, and Community Engagement</t>
  </si>
  <si>
    <t>OTHER - Subaward for expansion of Omaha Public Power Rebate Program for Solar Installations</t>
  </si>
  <si>
    <t>Solar Rebate Expansion</t>
  </si>
  <si>
    <t>OTHER - Rebates and Credits for ReNew Omaha Residential Group Purchase Campaign</t>
  </si>
  <si>
    <t>TED NOTE added based on GHG calculation scenario spreadsheet</t>
  </si>
  <si>
    <t>Income Qualified, LIDAC Community Residential Full Installations</t>
  </si>
  <si>
    <t>LIDAC Community Bonus Rebate</t>
  </si>
  <si>
    <t>OTHER - Rebates and Credits for ReNew Omaha Institutional / Commercial Group Purchase Campaign</t>
  </si>
  <si>
    <t>LIDAC Community Institutional / Commercial Bonus Rebate</t>
  </si>
  <si>
    <t xml:space="preserve">High Visibility Non-profit/Insitutional Solar Installation - Henry Doorly Zoo </t>
  </si>
  <si>
    <t>Contractual - LMI Electrification, and Solar</t>
  </si>
  <si>
    <t xml:space="preserve"> Contractual - Omaha Climate Solutions Challenge</t>
  </si>
  <si>
    <t xml:space="preserve"> Contractual</t>
  </si>
  <si>
    <t>OTHER - Omaha Lawns To Legumes Program</t>
  </si>
  <si>
    <t>Lawns To Legumes Cost Share Fund</t>
  </si>
  <si>
    <t xml:space="preserve">Lawns To Legumes Enhanced Cost Share Fund - Income Qualified LIDAC Community </t>
  </si>
  <si>
    <t xml:space="preserve">Marco - should all of SandLab's costs be under "Contractual" like KOB and GU? </t>
  </si>
  <si>
    <t>Contractual Wages and Compensation- LMI Electrification, and Solar</t>
  </si>
  <si>
    <t xml:space="preserve">Direct Funding </t>
  </si>
  <si>
    <t>Electrification Upgrades</t>
  </si>
  <si>
    <t xml:space="preserve">Development of Climate Action and Resiliency Virtual Hub </t>
  </si>
  <si>
    <t xml:space="preserve"> Contractual - Native Prairie Introduction and Conservation - 75 acres per year </t>
  </si>
  <si>
    <t xml:space="preserve">       Herbicide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</si>
</sst>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3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i/>
      <sz val="12"/>
      <color theme="2" tint="-0.499984740745262"/>
      <name val="Calibri"/>
      <family val="2"/>
      <scheme val="minor"/>
    </font>
    <font>
      <i/>
      <sz val="12"/>
      <color theme="2" tint="-0.499984740745262"/>
      <name val="Calibri"/>
      <family val="2"/>
      <scheme val="minor"/>
    </font>
    <font>
      <i/>
      <sz val="12"/>
      <color theme="2" tint="-0.499984740745262"/>
      <name val="Aptos"/>
      <family val="2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2" fillId="0" borderId="2" xfId="0" applyFont="1" applyBorder="1" applyAlignment="1">
      <alignment vertical="top" wrapText="1"/>
    </xf>
    <xf numFmtId="0" fontId="19" fillId="0" borderId="5" xfId="0" applyFont="1" applyBorder="1" applyAlignment="1">
      <alignment vertical="top"/>
    </xf>
    <xf numFmtId="8" fontId="0" fillId="0" borderId="0" xfId="0" applyNumberFormat="1"/>
    <xf numFmtId="44" fontId="7" fillId="4" borderId="1" xfId="1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/>
    </xf>
    <xf numFmtId="0" fontId="20" fillId="0" borderId="0" xfId="0" applyFont="1"/>
    <xf numFmtId="0" fontId="21" fillId="0" borderId="1" xfId="0" applyFont="1" applyBorder="1" applyAlignment="1">
      <alignment horizontal="left" wrapText="1" indent="2"/>
    </xf>
    <xf numFmtId="6" fontId="21" fillId="0" borderId="1" xfId="0" applyNumberFormat="1" applyFont="1" applyBorder="1" applyAlignment="1">
      <alignment wrapText="1"/>
    </xf>
    <xf numFmtId="6" fontId="20" fillId="0" borderId="0" xfId="0" applyNumberFormat="1" applyFont="1"/>
    <xf numFmtId="0" fontId="22" fillId="0" borderId="0" xfId="0" applyFont="1"/>
    <xf numFmtId="0" fontId="20" fillId="7" borderId="1" xfId="0" applyFont="1" applyFill="1" applyBorder="1" applyAlignment="1">
      <alignment wrapText="1"/>
    </xf>
    <xf numFmtId="6" fontId="21" fillId="7" borderId="1" xfId="0" applyNumberFormat="1" applyFont="1" applyFill="1" applyBorder="1" applyAlignment="1">
      <alignment wrapText="1"/>
    </xf>
    <xf numFmtId="6" fontId="15" fillId="0" borderId="0" xfId="0" applyNumberFormat="1" applyFont="1"/>
    <xf numFmtId="0" fontId="23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9" fontId="9" fillId="7" borderId="8" xfId="2" applyFont="1" applyFill="1" applyBorder="1" applyAlignment="1">
      <alignment horizontal="center" wrapText="1"/>
    </xf>
    <xf numFmtId="9" fontId="9" fillId="7" borderId="6" xfId="2" applyFont="1" applyFill="1" applyBorder="1" applyAlignment="1">
      <alignment horizontal="center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5" fillId="0" borderId="0" xfId="0" applyFont="1"/>
    <xf numFmtId="0" fontId="27" fillId="0" borderId="1" xfId="0" applyFont="1" applyBorder="1" applyAlignment="1">
      <alignment horizontal="left" wrapText="1" indent="2"/>
    </xf>
    <xf numFmtId="6" fontId="27" fillId="0" borderId="1" xfId="0" applyNumberFormat="1" applyFont="1" applyBorder="1" applyAlignment="1">
      <alignment wrapText="1"/>
    </xf>
    <xf numFmtId="6" fontId="28" fillId="0" borderId="0" xfId="0" applyNumberFormat="1" applyFont="1"/>
    <xf numFmtId="0" fontId="28" fillId="0" borderId="0" xfId="0" applyFont="1"/>
    <xf numFmtId="0" fontId="26" fillId="0" borderId="1" xfId="0" applyFont="1" applyBorder="1" applyAlignment="1">
      <alignment horizontal="left" wrapText="1" indent="2"/>
    </xf>
    <xf numFmtId="6" fontId="26" fillId="0" borderId="1" xfId="0" applyNumberFormat="1" applyFont="1" applyBorder="1" applyAlignment="1">
      <alignment wrapText="1"/>
    </xf>
    <xf numFmtId="6" fontId="24" fillId="0" borderId="0" xfId="0" applyNumberFormat="1" applyFont="1"/>
    <xf numFmtId="0" fontId="26" fillId="0" borderId="5" xfId="0" applyFont="1" applyBorder="1" applyAlignment="1">
      <alignment vertical="top"/>
    </xf>
    <xf numFmtId="6" fontId="24" fillId="0" borderId="1" xfId="0" applyNumberFormat="1" applyFont="1" applyBorder="1" applyAlignment="1">
      <alignment wrapText="1"/>
    </xf>
    <xf numFmtId="0" fontId="24" fillId="0" borderId="0" xfId="0" applyFont="1"/>
    <xf numFmtId="6" fontId="28" fillId="0" borderId="1" xfId="0" applyNumberFormat="1" applyFont="1" applyBorder="1" applyAlignment="1">
      <alignment wrapText="1"/>
    </xf>
    <xf numFmtId="0" fontId="27" fillId="0" borderId="5" xfId="0" applyFont="1" applyBorder="1" applyAlignment="1">
      <alignment horizontal="left" vertical="top"/>
    </xf>
    <xf numFmtId="0" fontId="27" fillId="0" borderId="1" xfId="0" applyFont="1" applyBorder="1" applyAlignment="1">
      <alignment wrapText="1"/>
    </xf>
    <xf numFmtId="6" fontId="27" fillId="4" borderId="1" xfId="0" applyNumberFormat="1" applyFont="1" applyFill="1" applyBorder="1" applyAlignment="1">
      <alignment wrapText="1"/>
    </xf>
    <xf numFmtId="0" fontId="28" fillId="0" borderId="5" xfId="0" applyFont="1" applyBorder="1" applyAlignment="1">
      <alignment vertical="top"/>
    </xf>
    <xf numFmtId="0" fontId="27" fillId="0" borderId="1" xfId="0" applyFont="1" applyBorder="1" applyAlignment="1">
      <alignment horizontal="left" wrapText="1" indent="4"/>
    </xf>
    <xf numFmtId="0" fontId="28" fillId="4" borderId="1" xfId="0" applyFont="1" applyFill="1" applyBorder="1" applyAlignment="1">
      <alignment wrapText="1"/>
    </xf>
    <xf numFmtId="0" fontId="29" fillId="0" borderId="0" xfId="0" applyFont="1"/>
    <xf numFmtId="0" fontId="30" fillId="0" borderId="0" xfId="0" applyFont="1"/>
    <xf numFmtId="0" fontId="30" fillId="0" borderId="0" xfId="0" applyFont="1" applyAlignment="1">
      <alignment vertical="top"/>
    </xf>
    <xf numFmtId="164" fontId="30" fillId="0" borderId="0" xfId="1" applyNumberFormat="1" applyFont="1" applyBorder="1"/>
    <xf numFmtId="0" fontId="29" fillId="5" borderId="8" xfId="0" applyFont="1" applyFill="1" applyBorder="1"/>
    <xf numFmtId="0" fontId="29" fillId="5" borderId="7" xfId="0" applyFont="1" applyFill="1" applyBorder="1" applyAlignment="1">
      <alignment wrapText="1"/>
    </xf>
    <xf numFmtId="0" fontId="29" fillId="5" borderId="6" xfId="0" applyFont="1" applyFill="1" applyBorder="1" applyAlignment="1">
      <alignment wrapText="1"/>
    </xf>
    <xf numFmtId="0" fontId="29" fillId="6" borderId="13" xfId="0" applyFont="1" applyFill="1" applyBorder="1" applyAlignment="1">
      <alignment wrapText="1"/>
    </xf>
    <xf numFmtId="0" fontId="29" fillId="6" borderId="14" xfId="0" applyFont="1" applyFill="1" applyBorder="1" applyAlignment="1">
      <alignment wrapText="1"/>
    </xf>
    <xf numFmtId="0" fontId="29" fillId="6" borderId="15" xfId="0" applyFont="1" applyFill="1" applyBorder="1" applyAlignment="1">
      <alignment wrapText="1"/>
    </xf>
    <xf numFmtId="0" fontId="29" fillId="6" borderId="7" xfId="0" applyFont="1" applyFill="1" applyBorder="1" applyAlignment="1">
      <alignment wrapText="1"/>
    </xf>
    <xf numFmtId="0" fontId="29" fillId="6" borderId="3" xfId="0" applyFont="1" applyFill="1" applyBorder="1"/>
    <xf numFmtId="0" fontId="29" fillId="0" borderId="2" xfId="0" applyFont="1" applyBorder="1" applyAlignment="1">
      <alignment vertical="top" wrapText="1"/>
    </xf>
    <xf numFmtId="0" fontId="29" fillId="0" borderId="1" xfId="0" applyFont="1" applyBorder="1" applyAlignment="1">
      <alignment vertical="top"/>
    </xf>
    <xf numFmtId="0" fontId="30" fillId="0" borderId="1" xfId="0" applyFont="1" applyBorder="1" applyAlignment="1">
      <alignment wrapText="1"/>
    </xf>
    <xf numFmtId="0" fontId="30" fillId="0" borderId="1" xfId="0" applyFont="1" applyBorder="1"/>
    <xf numFmtId="0" fontId="30" fillId="0" borderId="5" xfId="0" applyFont="1" applyBorder="1" applyAlignment="1">
      <alignment vertical="top"/>
    </xf>
    <xf numFmtId="0" fontId="30" fillId="0" borderId="1" xfId="0" applyFont="1" applyBorder="1" applyAlignment="1">
      <alignment horizontal="left" wrapText="1" indent="2"/>
    </xf>
    <xf numFmtId="6" fontId="30" fillId="0" borderId="1" xfId="0" applyNumberFormat="1" applyFont="1" applyBorder="1" applyAlignment="1">
      <alignment wrapText="1"/>
    </xf>
    <xf numFmtId="6" fontId="30" fillId="0" borderId="0" xfId="0" applyNumberFormat="1" applyFont="1"/>
    <xf numFmtId="3" fontId="30" fillId="0" borderId="0" xfId="0" applyNumberFormat="1" applyFont="1"/>
    <xf numFmtId="0" fontId="30" fillId="4" borderId="1" xfId="0" applyFont="1" applyFill="1" applyBorder="1" applyAlignment="1">
      <alignment wrapText="1"/>
    </xf>
    <xf numFmtId="6" fontId="30" fillId="7" borderId="1" xfId="0" applyNumberFormat="1" applyFont="1" applyFill="1" applyBorder="1" applyAlignment="1">
      <alignment wrapText="1"/>
    </xf>
    <xf numFmtId="0" fontId="30" fillId="8" borderId="0" xfId="0" applyFont="1" applyFill="1"/>
    <xf numFmtId="0" fontId="29" fillId="0" borderId="1" xfId="0" applyFont="1" applyBorder="1" applyAlignment="1">
      <alignment wrapText="1"/>
    </xf>
    <xf numFmtId="8" fontId="30" fillId="8" borderId="1" xfId="0" applyNumberFormat="1" applyFont="1" applyFill="1" applyBorder="1" applyAlignment="1">
      <alignment wrapText="1"/>
    </xf>
    <xf numFmtId="8" fontId="30" fillId="8" borderId="1" xfId="0" applyNumberFormat="1" applyFont="1" applyFill="1" applyBorder="1"/>
    <xf numFmtId="6" fontId="30" fillId="8" borderId="1" xfId="0" applyNumberFormat="1" applyFont="1" applyFill="1" applyBorder="1" applyAlignment="1">
      <alignment wrapText="1"/>
    </xf>
    <xf numFmtId="0" fontId="30" fillId="0" borderId="1" xfId="0" applyFont="1" applyBorder="1" applyAlignment="1">
      <alignment horizontal="left" wrapText="1" indent="4"/>
    </xf>
    <xf numFmtId="6" fontId="30" fillId="4" borderId="1" xfId="0" applyNumberFormat="1" applyFont="1" applyFill="1" applyBorder="1" applyAlignment="1">
      <alignment wrapText="1"/>
    </xf>
    <xf numFmtId="6" fontId="30" fillId="4" borderId="4" xfId="0" applyNumberFormat="1" applyFont="1" applyFill="1" applyBorder="1" applyAlignment="1">
      <alignment wrapText="1"/>
    </xf>
    <xf numFmtId="8" fontId="30" fillId="0" borderId="1" xfId="0" applyNumberFormat="1" applyFont="1" applyBorder="1" applyAlignment="1">
      <alignment wrapText="1"/>
    </xf>
    <xf numFmtId="0" fontId="30" fillId="0" borderId="1" xfId="0" applyFont="1" applyBorder="1" applyAlignment="1">
      <alignment horizontal="center" wrapText="1"/>
    </xf>
    <xf numFmtId="165" fontId="31" fillId="0" borderId="22" xfId="0" applyNumberFormat="1" applyFont="1" applyBorder="1" applyAlignment="1">
      <alignment vertical="center" wrapText="1"/>
    </xf>
    <xf numFmtId="0" fontId="30" fillId="0" borderId="0" xfId="0" applyFont="1" applyAlignment="1">
      <alignment horizontal="center"/>
    </xf>
    <xf numFmtId="0" fontId="30" fillId="0" borderId="3" xfId="0" applyFont="1" applyBorder="1" applyAlignment="1">
      <alignment vertical="top"/>
    </xf>
    <xf numFmtId="0" fontId="30" fillId="0" borderId="5" xfId="0" applyFont="1" applyFill="1" applyBorder="1" applyAlignment="1">
      <alignment vertical="top"/>
    </xf>
    <xf numFmtId="6" fontId="30" fillId="0" borderId="1" xfId="0" applyNumberFormat="1" applyFont="1" applyFill="1" applyBorder="1" applyAlignment="1">
      <alignment wrapText="1"/>
    </xf>
    <xf numFmtId="0" fontId="30" fillId="0" borderId="0" xfId="0" applyFont="1" applyFill="1"/>
    <xf numFmtId="0" fontId="32" fillId="0" borderId="1" xfId="0" applyFont="1" applyBorder="1"/>
    <xf numFmtId="0" fontId="34" fillId="0" borderId="1" xfId="0" applyFont="1" applyBorder="1" applyAlignment="1">
      <alignment wrapText="1"/>
    </xf>
    <xf numFmtId="0" fontId="34" fillId="0" borderId="1" xfId="0" applyFont="1" applyBorder="1" applyAlignment="1">
      <alignment horizontal="left" wrapText="1" indent="2"/>
    </xf>
    <xf numFmtId="0" fontId="34" fillId="0" borderId="1" xfId="0" applyFont="1" applyFill="1" applyBorder="1" applyAlignment="1">
      <alignment wrapText="1"/>
    </xf>
    <xf numFmtId="6" fontId="32" fillId="0" borderId="12" xfId="0" applyNumberFormat="1" applyFont="1" applyBorder="1" applyAlignment="1">
      <alignment wrapText="1"/>
    </xf>
    <xf numFmtId="0" fontId="33" fillId="0" borderId="19" xfId="0" applyFont="1" applyBorder="1" applyAlignment="1">
      <alignment vertical="top"/>
    </xf>
    <xf numFmtId="0" fontId="32" fillId="0" borderId="23" xfId="0" applyFont="1" applyBorder="1" applyAlignment="1">
      <alignment wrapText="1"/>
    </xf>
    <xf numFmtId="0" fontId="35" fillId="0" borderId="11" xfId="0" applyFont="1" applyBorder="1" applyAlignment="1">
      <alignment wrapText="1"/>
    </xf>
    <xf numFmtId="6" fontId="36" fillId="0" borderId="12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0" fontId="28" fillId="0" borderId="1" xfId="0" applyFont="1" applyBorder="1" applyAlignment="1">
      <alignment horizontal="left" wrapText="1" indent="2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/>
    <row r="2" spans="4:11">
      <c r="D2" s="3"/>
      <c r="E2" s="3"/>
      <c r="J2" s="33"/>
      <c r="K2" s="3"/>
    </row>
    <row r="3" spans="4:11">
      <c r="D3" s="3"/>
      <c r="E3" s="3"/>
      <c r="J3" s="31"/>
      <c r="K3" s="32"/>
    </row>
    <row r="4" spans="4:11">
      <c r="D4" s="4"/>
      <c r="E4" s="3"/>
    </row>
    <row r="9" spans="4:11">
      <c r="J9" s="21"/>
    </row>
    <row r="17" spans="5:18">
      <c r="E17" s="34"/>
      <c r="F17" s="34"/>
      <c r="G17" s="34"/>
      <c r="H17" s="34"/>
      <c r="I17" s="34"/>
    </row>
    <row r="18" spans="5:18">
      <c r="E18" s="34"/>
      <c r="F18" s="34"/>
      <c r="G18" s="34"/>
      <c r="H18" s="34"/>
      <c r="I18" s="34"/>
    </row>
    <row r="27" spans="5:18" ht="23.5">
      <c r="Q27" s="30"/>
    </row>
    <row r="28" spans="5:18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U37" sqref="U37"/>
    </sheetView>
  </sheetViews>
  <sheetFormatPr defaultColWidth="9.1796875" defaultRowHeight="14.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>
      <c r="B2" s="30" t="s">
        <v>29</v>
      </c>
    </row>
    <row r="3" spans="2:39">
      <c r="B3" s="5"/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9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>
      <c r="B13" s="23"/>
      <c r="C13" s="25" t="s">
        <v>44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66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>
      <c r="B23" s="23"/>
      <c r="C23" s="29" t="s">
        <v>49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>
      <c r="B33" s="23"/>
      <c r="C33" s="25" t="s">
        <v>54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ht="29">
      <c r="B37" s="23"/>
      <c r="C37" s="61" t="s">
        <v>67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>
      <c r="B38" s="23"/>
      <c r="C38" s="25" t="s">
        <v>68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>
      <c r="B39" s="23"/>
      <c r="C39" s="25" t="s">
        <v>69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>
      <c r="B40" s="23"/>
      <c r="C40" s="25" t="s">
        <v>70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>
      <c r="B41" s="23"/>
      <c r="C41" s="25" t="s">
        <v>71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29">
      <c r="B44" s="23"/>
      <c r="C44" s="25" t="s">
        <v>72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ht="29">
      <c r="B54" s="23"/>
      <c r="C54" s="25" t="s">
        <v>73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>
      <c r="B57" s="6"/>
      <c r="D57"/>
      <c r="E57"/>
      <c r="H57"/>
      <c r="I57"/>
      <c r="J57" t="s">
        <v>20</v>
      </c>
    </row>
    <row r="58" spans="2:10" s="1" customFormat="1" ht="29.5" thickBot="1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Q80"/>
  <sheetViews>
    <sheetView showGridLines="0" zoomScale="81" zoomScaleNormal="85" workbookViewId="0">
      <selection activeCell="O71" sqref="O71"/>
    </sheetView>
  </sheetViews>
  <sheetFormatPr defaultColWidth="9.1796875" defaultRowHeight="15.5"/>
  <cols>
    <col min="1" max="1" width="3.1796875" style="109" customWidth="1"/>
    <col min="2" max="2" width="10.1796875" style="109" customWidth="1"/>
    <col min="3" max="3" width="35.453125" style="109" customWidth="1"/>
    <col min="4" max="4" width="14.6328125" style="110" customWidth="1"/>
    <col min="5" max="5" width="15.1796875" style="111" customWidth="1"/>
    <col min="6" max="6" width="15.36328125" style="109" customWidth="1"/>
    <col min="7" max="7" width="15.7265625" style="109" customWidth="1"/>
    <col min="8" max="8" width="15.08984375" style="111" customWidth="1"/>
    <col min="9" max="9" width="1.81640625" style="109" customWidth="1"/>
    <col min="10" max="10" width="14.81640625" style="109" customWidth="1"/>
    <col min="11" max="11" width="10.1796875" style="109" customWidth="1"/>
    <col min="12" max="12" width="9.1796875" style="109"/>
    <col min="13" max="13" width="10.36328125" style="109" bestFit="1" customWidth="1"/>
    <col min="14" max="14" width="9.1796875" style="109"/>
    <col min="15" max="15" width="11.36328125" style="109" bestFit="1" customWidth="1"/>
    <col min="16" max="16" width="11.453125" style="109" customWidth="1"/>
    <col min="17" max="17" width="10.36328125" style="109" bestFit="1" customWidth="1"/>
    <col min="18" max="16384" width="9.1796875" style="109"/>
  </cols>
  <sheetData>
    <row r="2" spans="2:16">
      <c r="B2" s="108" t="s">
        <v>29</v>
      </c>
    </row>
    <row r="3" spans="2:16">
      <c r="B3" s="109" t="s">
        <v>74</v>
      </c>
    </row>
    <row r="5" spans="2:16">
      <c r="B5" s="112" t="s">
        <v>2</v>
      </c>
      <c r="C5" s="113"/>
      <c r="D5" s="113"/>
      <c r="E5" s="113"/>
      <c r="F5" s="113"/>
      <c r="G5" s="113"/>
      <c r="H5" s="113"/>
      <c r="I5" s="113"/>
      <c r="J5" s="114"/>
    </row>
    <row r="6" spans="2:16" ht="31">
      <c r="B6" s="115" t="s">
        <v>3</v>
      </c>
      <c r="C6" s="115" t="s">
        <v>4</v>
      </c>
      <c r="D6" s="115" t="s">
        <v>5</v>
      </c>
      <c r="E6" s="116" t="s">
        <v>6</v>
      </c>
      <c r="F6" s="116" t="s">
        <v>7</v>
      </c>
      <c r="G6" s="116" t="s">
        <v>8</v>
      </c>
      <c r="H6" s="117" t="s">
        <v>9</v>
      </c>
      <c r="I6" s="118"/>
      <c r="J6" s="119" t="s">
        <v>10</v>
      </c>
    </row>
    <row r="7" spans="2:16" ht="31">
      <c r="B7" s="120" t="s">
        <v>11</v>
      </c>
      <c r="C7" s="121" t="s">
        <v>30</v>
      </c>
      <c r="D7" s="122" t="s">
        <v>31</v>
      </c>
      <c r="E7" s="122" t="s">
        <v>31</v>
      </c>
      <c r="F7" s="122" t="s">
        <v>31</v>
      </c>
      <c r="G7" s="122"/>
      <c r="H7" s="122" t="s">
        <v>31</v>
      </c>
      <c r="J7" s="123" t="s">
        <v>31</v>
      </c>
    </row>
    <row r="8" spans="2:16" hidden="1">
      <c r="B8" s="124"/>
      <c r="C8" s="125" t="s">
        <v>103</v>
      </c>
      <c r="D8" s="126">
        <v>210000</v>
      </c>
      <c r="E8" s="126">
        <v>315000</v>
      </c>
      <c r="F8" s="126">
        <v>315000</v>
      </c>
      <c r="G8" s="126">
        <v>315000</v>
      </c>
      <c r="H8" s="126">
        <v>315000</v>
      </c>
      <c r="I8" s="127"/>
      <c r="J8" s="126">
        <f t="shared" ref="J8:J13" si="0">SUM(D8:H8)</f>
        <v>1470000</v>
      </c>
      <c r="K8" s="109" t="s">
        <v>146</v>
      </c>
    </row>
    <row r="9" spans="2:16" hidden="1">
      <c r="B9" s="124"/>
      <c r="C9" s="125" t="s">
        <v>79</v>
      </c>
      <c r="D9" s="126">
        <v>78750</v>
      </c>
      <c r="E9" s="126">
        <v>78750</v>
      </c>
      <c r="F9" s="126">
        <v>78750</v>
      </c>
      <c r="G9" s="126">
        <v>78750</v>
      </c>
      <c r="H9" s="126">
        <v>78750</v>
      </c>
      <c r="J9" s="126">
        <f t="shared" si="0"/>
        <v>393750</v>
      </c>
    </row>
    <row r="10" spans="2:16" ht="31" hidden="1">
      <c r="B10" s="124"/>
      <c r="C10" s="125" t="s">
        <v>80</v>
      </c>
      <c r="D10" s="126">
        <v>78750</v>
      </c>
      <c r="E10" s="126">
        <v>78750</v>
      </c>
      <c r="F10" s="126">
        <v>78750</v>
      </c>
      <c r="G10" s="126">
        <v>78750</v>
      </c>
      <c r="H10" s="126">
        <v>78750</v>
      </c>
      <c r="J10" s="126">
        <f t="shared" si="0"/>
        <v>393750</v>
      </c>
    </row>
    <row r="11" spans="2:16" ht="31" hidden="1">
      <c r="B11" s="124"/>
      <c r="C11" s="125" t="s">
        <v>81</v>
      </c>
      <c r="D11" s="126">
        <v>78750</v>
      </c>
      <c r="E11" s="126">
        <v>78750</v>
      </c>
      <c r="F11" s="126">
        <v>78750</v>
      </c>
      <c r="G11" s="126">
        <v>78750</v>
      </c>
      <c r="H11" s="126">
        <v>78750</v>
      </c>
      <c r="J11" s="126">
        <f t="shared" si="0"/>
        <v>393750</v>
      </c>
    </row>
    <row r="12" spans="2:16" hidden="1">
      <c r="B12" s="124"/>
      <c r="C12" s="125" t="s">
        <v>83</v>
      </c>
      <c r="D12" s="126">
        <v>78750</v>
      </c>
      <c r="E12" s="126">
        <v>78750</v>
      </c>
      <c r="F12" s="126">
        <v>78750</v>
      </c>
      <c r="G12" s="126">
        <v>78750</v>
      </c>
      <c r="H12" s="126">
        <v>78750</v>
      </c>
      <c r="J12" s="126">
        <f t="shared" si="0"/>
        <v>393750</v>
      </c>
    </row>
    <row r="13" spans="2:16" hidden="1">
      <c r="B13" s="124"/>
      <c r="C13" s="125" t="s">
        <v>84</v>
      </c>
      <c r="D13" s="126">
        <v>25000</v>
      </c>
      <c r="E13" s="126">
        <v>25000</v>
      </c>
      <c r="F13" s="126">
        <v>25000</v>
      </c>
      <c r="G13" s="126">
        <v>25000</v>
      </c>
      <c r="H13" s="126">
        <v>25000</v>
      </c>
      <c r="J13" s="126">
        <f t="shared" si="0"/>
        <v>125000</v>
      </c>
      <c r="P13" s="128"/>
    </row>
    <row r="14" spans="2:16">
      <c r="B14" s="124"/>
      <c r="C14" s="129" t="s">
        <v>12</v>
      </c>
      <c r="D14" s="130">
        <f>SUM(D8:D13)</f>
        <v>550000</v>
      </c>
      <c r="E14" s="130">
        <f>SUM(E8:E13)</f>
        <v>655000</v>
      </c>
      <c r="F14" s="130">
        <f>SUM(F8:F13)</f>
        <v>655000</v>
      </c>
      <c r="G14" s="130">
        <f>SUM(G8:G13)</f>
        <v>655000</v>
      </c>
      <c r="H14" s="130">
        <f>SUM(H8:H13)</f>
        <v>655000</v>
      </c>
      <c r="I14" s="131"/>
      <c r="J14" s="130">
        <f>SUM(J8:J13)</f>
        <v>3170000</v>
      </c>
      <c r="P14" s="128"/>
    </row>
    <row r="15" spans="2:16" hidden="1">
      <c r="B15" s="124"/>
      <c r="C15" s="132" t="s">
        <v>85</v>
      </c>
      <c r="D15" s="133"/>
      <c r="E15" s="131"/>
      <c r="F15" s="131"/>
      <c r="G15" s="131"/>
      <c r="H15" s="131"/>
      <c r="I15" s="131"/>
      <c r="J15" s="134"/>
      <c r="P15" s="128"/>
    </row>
    <row r="16" spans="2:16" hidden="1">
      <c r="B16" s="124"/>
      <c r="C16" s="125" t="s">
        <v>104</v>
      </c>
      <c r="D16" s="133">
        <f>D8*0.25</f>
        <v>52500</v>
      </c>
      <c r="E16" s="133">
        <f>E8*0.25</f>
        <v>78750</v>
      </c>
      <c r="F16" s="133">
        <f>E16</f>
        <v>78750</v>
      </c>
      <c r="G16" s="133">
        <f>G8*0.25</f>
        <v>78750</v>
      </c>
      <c r="H16" s="133">
        <f>H8*0.25</f>
        <v>78750</v>
      </c>
      <c r="I16" s="131"/>
      <c r="J16" s="135">
        <f>SUM(D16:H16)</f>
        <v>367500</v>
      </c>
      <c r="P16" s="128"/>
    </row>
    <row r="17" spans="2:17" hidden="1">
      <c r="B17" s="124"/>
      <c r="C17" s="125" t="s">
        <v>79</v>
      </c>
      <c r="D17" s="135">
        <f>D9*0.25</f>
        <v>19687.5</v>
      </c>
      <c r="E17" s="135">
        <f>E9*0.25</f>
        <v>19687.5</v>
      </c>
      <c r="F17" s="135">
        <f>F9*0.25</f>
        <v>19687.5</v>
      </c>
      <c r="G17" s="135">
        <f>G9*0.25</f>
        <v>19687.5</v>
      </c>
      <c r="H17" s="135">
        <f>H9*0.25</f>
        <v>19687.5</v>
      </c>
      <c r="I17" s="131"/>
      <c r="J17" s="135">
        <f>SUM(D17:H17)</f>
        <v>98437.5</v>
      </c>
    </row>
    <row r="18" spans="2:17" ht="31" hidden="1">
      <c r="B18" s="124"/>
      <c r="C18" s="125" t="s">
        <v>80</v>
      </c>
      <c r="D18" s="135">
        <v>19687.5</v>
      </c>
      <c r="E18" s="135">
        <v>19687.5</v>
      </c>
      <c r="F18" s="135">
        <v>19687.5</v>
      </c>
      <c r="G18" s="135">
        <v>19687.5</v>
      </c>
      <c r="H18" s="135">
        <v>19687.5</v>
      </c>
      <c r="I18" s="131"/>
      <c r="J18" s="135">
        <f>SUM(D18:H18)</f>
        <v>98437.5</v>
      </c>
    </row>
    <row r="19" spans="2:17" ht="31" hidden="1">
      <c r="B19" s="124"/>
      <c r="C19" s="125" t="s">
        <v>81</v>
      </c>
      <c r="D19" s="135">
        <v>19687.5</v>
      </c>
      <c r="E19" s="135">
        <v>19687.5</v>
      </c>
      <c r="F19" s="135">
        <v>19687.5</v>
      </c>
      <c r="G19" s="135">
        <v>19687.5</v>
      </c>
      <c r="H19" s="135">
        <v>19687.5</v>
      </c>
      <c r="I19" s="131"/>
      <c r="J19" s="135">
        <f>SUM(D19:H19)</f>
        <v>98437.5</v>
      </c>
    </row>
    <row r="20" spans="2:17" hidden="1">
      <c r="B20" s="124"/>
      <c r="C20" s="125" t="s">
        <v>83</v>
      </c>
      <c r="D20" s="135">
        <v>19687.5</v>
      </c>
      <c r="E20" s="135">
        <v>19687.5</v>
      </c>
      <c r="F20" s="135">
        <v>19687.5</v>
      </c>
      <c r="G20" s="135">
        <v>19687.5</v>
      </c>
      <c r="H20" s="135">
        <v>19687.5</v>
      </c>
      <c r="I20" s="131"/>
      <c r="J20" s="135">
        <f t="shared" ref="J20:J21" si="1">SUM(D20:H20)</f>
        <v>98437.5</v>
      </c>
    </row>
    <row r="21" spans="2:17">
      <c r="B21" s="124"/>
      <c r="C21" s="122"/>
      <c r="D21" s="135"/>
      <c r="E21" s="135"/>
      <c r="F21" s="135"/>
      <c r="G21" s="135"/>
      <c r="H21" s="135"/>
      <c r="I21" s="131"/>
      <c r="J21" s="135">
        <f t="shared" si="1"/>
        <v>0</v>
      </c>
    </row>
    <row r="22" spans="2:17">
      <c r="B22" s="124"/>
      <c r="C22" s="129" t="s">
        <v>13</v>
      </c>
      <c r="D22" s="130">
        <f>SUM(D16:D20)</f>
        <v>131250</v>
      </c>
      <c r="E22" s="130">
        <f>SUM(E16:E20)</f>
        <v>157500</v>
      </c>
      <c r="F22" s="130">
        <f t="shared" ref="F22:H22" si="2">SUM(F16:F20)</f>
        <v>157500</v>
      </c>
      <c r="G22" s="130">
        <f t="shared" si="2"/>
        <v>157500</v>
      </c>
      <c r="H22" s="130">
        <f t="shared" si="2"/>
        <v>157500</v>
      </c>
      <c r="I22" s="131"/>
      <c r="J22" s="130">
        <f>SUM(D22:H22)</f>
        <v>761250</v>
      </c>
    </row>
    <row r="23" spans="2:17">
      <c r="B23" s="124"/>
      <c r="C23" s="132" t="s">
        <v>33</v>
      </c>
      <c r="D23" s="122" t="s">
        <v>31</v>
      </c>
      <c r="E23" s="122"/>
      <c r="F23" s="122"/>
      <c r="G23" s="122"/>
      <c r="H23" s="122"/>
      <c r="J23" s="123" t="s">
        <v>31</v>
      </c>
    </row>
    <row r="24" spans="2:17">
      <c r="B24" s="124"/>
      <c r="C24" s="136"/>
      <c r="D24" s="126"/>
      <c r="E24" s="126"/>
      <c r="F24" s="126"/>
      <c r="G24" s="126"/>
      <c r="H24" s="126"/>
      <c r="J24" s="126">
        <f>SUM(D24:H24)</f>
        <v>0</v>
      </c>
      <c r="Q24" s="127"/>
    </row>
    <row r="25" spans="2:17">
      <c r="B25" s="124"/>
      <c r="C25" s="136"/>
      <c r="D25" s="126"/>
      <c r="E25" s="126"/>
      <c r="F25" s="126"/>
      <c r="G25" s="126"/>
      <c r="H25" s="126"/>
      <c r="I25" s="127"/>
      <c r="J25" s="126">
        <f>SUM(D25:H25)</f>
        <v>0</v>
      </c>
    </row>
    <row r="26" spans="2:17">
      <c r="B26" s="124"/>
      <c r="C26" s="125"/>
      <c r="D26" s="126"/>
      <c r="E26" s="126"/>
      <c r="F26" s="126"/>
      <c r="G26" s="126"/>
      <c r="H26" s="126"/>
      <c r="I26" s="127"/>
      <c r="J26" s="126">
        <f t="shared" ref="J26" si="3">SUM(D26:H26)</f>
        <v>0</v>
      </c>
    </row>
    <row r="27" spans="2:17">
      <c r="B27" s="124"/>
      <c r="C27" s="129" t="s">
        <v>14</v>
      </c>
      <c r="D27" s="137">
        <f>SUM(D25:D26)</f>
        <v>0</v>
      </c>
      <c r="E27" s="137">
        <f>SUM(E25:E26)</f>
        <v>0</v>
      </c>
      <c r="F27" s="137">
        <f>SUM(F25:F26)</f>
        <v>0</v>
      </c>
      <c r="G27" s="137">
        <f>SUM(G25:G26)</f>
        <v>0</v>
      </c>
      <c r="H27" s="137">
        <f>SUM(H25:H26)</f>
        <v>0</v>
      </c>
      <c r="J27" s="137">
        <f>SUM(J24:J26)</f>
        <v>0</v>
      </c>
    </row>
    <row r="28" spans="2:17">
      <c r="B28" s="124"/>
      <c r="C28" s="132" t="s">
        <v>34</v>
      </c>
      <c r="D28" s="126"/>
      <c r="E28" s="122"/>
      <c r="F28" s="122"/>
      <c r="G28" s="122"/>
      <c r="H28" s="122"/>
      <c r="J28" s="126" t="s">
        <v>20</v>
      </c>
      <c r="O28" s="127"/>
    </row>
    <row r="29" spans="2:17">
      <c r="B29" s="124"/>
      <c r="D29" s="109"/>
      <c r="E29" s="122"/>
      <c r="F29" s="122"/>
      <c r="G29" s="122"/>
      <c r="H29" s="122"/>
      <c r="J29" s="126">
        <f>SUM(D29:H29)</f>
        <v>0</v>
      </c>
    </row>
    <row r="30" spans="2:17">
      <c r="B30" s="124" t="s">
        <v>35</v>
      </c>
      <c r="C30" s="122" t="s">
        <v>35</v>
      </c>
      <c r="D30" s="122" t="s">
        <v>31</v>
      </c>
      <c r="E30" s="122"/>
      <c r="F30" s="122"/>
      <c r="G30" s="122"/>
      <c r="H30" s="122"/>
      <c r="J30" s="126">
        <f t="shared" ref="J30:J34" si="4">SUM(D30:H30)</f>
        <v>0</v>
      </c>
    </row>
    <row r="31" spans="2:17">
      <c r="B31" s="124"/>
      <c r="C31" s="129" t="s">
        <v>15</v>
      </c>
      <c r="D31" s="138">
        <f>SUM(D29:D30)</f>
        <v>0</v>
      </c>
      <c r="E31" s="138">
        <f t="shared" ref="E31:H31" si="5">SUM(E29:E30)</f>
        <v>0</v>
      </c>
      <c r="F31" s="138">
        <f t="shared" si="5"/>
        <v>0</v>
      </c>
      <c r="G31" s="138">
        <f t="shared" si="5"/>
        <v>0</v>
      </c>
      <c r="H31" s="138">
        <f t="shared" si="5"/>
        <v>0</v>
      </c>
      <c r="J31" s="137">
        <f>SUM(J29:J30)</f>
        <v>0</v>
      </c>
    </row>
    <row r="32" spans="2:17">
      <c r="B32" s="124"/>
      <c r="C32" s="132" t="s">
        <v>36</v>
      </c>
      <c r="D32" s="122" t="s">
        <v>31</v>
      </c>
      <c r="E32" s="122"/>
      <c r="F32" s="122"/>
      <c r="G32" s="122"/>
      <c r="H32" s="122"/>
      <c r="J32" s="126"/>
    </row>
    <row r="33" spans="2:11">
      <c r="B33" s="124"/>
      <c r="C33" s="125"/>
      <c r="D33" s="126"/>
      <c r="E33" s="126"/>
      <c r="F33" s="126"/>
      <c r="G33" s="126"/>
      <c r="H33" s="126"/>
      <c r="I33" s="127"/>
      <c r="J33" s="126">
        <f t="shared" si="4"/>
        <v>0</v>
      </c>
    </row>
    <row r="34" spans="2:11">
      <c r="B34" s="124"/>
      <c r="C34" s="125"/>
      <c r="D34" s="126"/>
      <c r="E34" s="126"/>
      <c r="F34" s="126"/>
      <c r="G34" s="126"/>
      <c r="H34" s="126"/>
      <c r="J34" s="126">
        <f t="shared" si="4"/>
        <v>0</v>
      </c>
    </row>
    <row r="35" spans="2:11">
      <c r="B35" s="124"/>
      <c r="C35" s="129" t="s">
        <v>16</v>
      </c>
      <c r="D35" s="137">
        <f>SUM(D33:D34)</f>
        <v>0</v>
      </c>
      <c r="E35" s="137">
        <f t="shared" ref="E35:H35" si="6">SUM(E33:E34)</f>
        <v>0</v>
      </c>
      <c r="F35" s="137">
        <f t="shared" si="6"/>
        <v>0</v>
      </c>
      <c r="G35" s="137">
        <f t="shared" si="6"/>
        <v>0</v>
      </c>
      <c r="H35" s="137">
        <f t="shared" si="6"/>
        <v>0</v>
      </c>
      <c r="J35" s="137">
        <f>SUM(J33:J34)</f>
        <v>0</v>
      </c>
    </row>
    <row r="36" spans="2:11" s="146" customFormat="1" ht="46.5">
      <c r="B36" s="144"/>
      <c r="C36" s="150" t="s">
        <v>147</v>
      </c>
      <c r="D36" s="145"/>
      <c r="E36" s="145"/>
      <c r="F36" s="145"/>
      <c r="G36" s="145"/>
      <c r="H36" s="145"/>
      <c r="J36" s="145"/>
    </row>
    <row r="37" spans="2:11">
      <c r="B37" s="124"/>
      <c r="C37" s="125" t="s">
        <v>103</v>
      </c>
      <c r="D37" s="126">
        <v>210000</v>
      </c>
      <c r="E37" s="126">
        <v>315000</v>
      </c>
      <c r="F37" s="126">
        <v>315000</v>
      </c>
      <c r="G37" s="126">
        <v>315000</v>
      </c>
      <c r="H37" s="126">
        <v>315000</v>
      </c>
      <c r="I37" s="127"/>
      <c r="J37" s="126">
        <f t="shared" ref="J37:J42" si="7">SUM(D37:H37)</f>
        <v>1470000</v>
      </c>
    </row>
    <row r="38" spans="2:11">
      <c r="B38" s="124"/>
      <c r="C38" s="125" t="s">
        <v>79</v>
      </c>
      <c r="D38" s="126">
        <v>78750</v>
      </c>
      <c r="E38" s="126">
        <v>78750</v>
      </c>
      <c r="F38" s="126">
        <v>78750</v>
      </c>
      <c r="G38" s="126">
        <v>78750</v>
      </c>
      <c r="H38" s="126">
        <v>78750</v>
      </c>
      <c r="J38" s="126">
        <f t="shared" si="7"/>
        <v>393750</v>
      </c>
      <c r="K38" s="108"/>
    </row>
    <row r="39" spans="2:11" ht="31">
      <c r="B39" s="124"/>
      <c r="C39" s="125" t="s">
        <v>80</v>
      </c>
      <c r="D39" s="126">
        <v>78750</v>
      </c>
      <c r="E39" s="126">
        <v>78750</v>
      </c>
      <c r="F39" s="126">
        <v>78750</v>
      </c>
      <c r="G39" s="126">
        <v>78750</v>
      </c>
      <c r="H39" s="126">
        <v>78750</v>
      </c>
      <c r="J39" s="126">
        <f t="shared" si="7"/>
        <v>393750</v>
      </c>
    </row>
    <row r="40" spans="2:11" ht="31">
      <c r="B40" s="124"/>
      <c r="C40" s="125" t="s">
        <v>81</v>
      </c>
      <c r="D40" s="126">
        <v>78750</v>
      </c>
      <c r="E40" s="126">
        <v>78750</v>
      </c>
      <c r="F40" s="126">
        <v>78750</v>
      </c>
      <c r="G40" s="126">
        <v>78750</v>
      </c>
      <c r="H40" s="126">
        <v>78750</v>
      </c>
      <c r="J40" s="126">
        <f t="shared" si="7"/>
        <v>393750</v>
      </c>
    </row>
    <row r="41" spans="2:11">
      <c r="B41" s="124"/>
      <c r="C41" s="125" t="s">
        <v>83</v>
      </c>
      <c r="D41" s="126">
        <v>78750</v>
      </c>
      <c r="E41" s="126">
        <v>78750</v>
      </c>
      <c r="F41" s="126">
        <v>78750</v>
      </c>
      <c r="G41" s="126">
        <v>78750</v>
      </c>
      <c r="H41" s="126">
        <v>78750</v>
      </c>
      <c r="J41" s="126">
        <f t="shared" si="7"/>
        <v>393750</v>
      </c>
    </row>
    <row r="42" spans="2:11">
      <c r="B42" s="124"/>
      <c r="C42" s="125" t="s">
        <v>84</v>
      </c>
      <c r="D42" s="126">
        <v>25000</v>
      </c>
      <c r="E42" s="126">
        <v>25000</v>
      </c>
      <c r="F42" s="126">
        <v>25000</v>
      </c>
      <c r="G42" s="126">
        <v>25000</v>
      </c>
      <c r="H42" s="126">
        <v>25000</v>
      </c>
      <c r="J42" s="126">
        <f t="shared" si="7"/>
        <v>125000</v>
      </c>
      <c r="K42" s="108"/>
    </row>
    <row r="43" spans="2:11">
      <c r="B43" s="124"/>
      <c r="C43" s="148" t="s">
        <v>85</v>
      </c>
      <c r="D43" s="139"/>
      <c r="E43" s="109"/>
      <c r="H43" s="109"/>
      <c r="J43" s="126"/>
    </row>
    <row r="44" spans="2:11">
      <c r="B44" s="124"/>
      <c r="C44" s="125" t="s">
        <v>104</v>
      </c>
      <c r="D44" s="139">
        <f>D36*0.25</f>
        <v>0</v>
      </c>
      <c r="E44" s="139">
        <f>E36*0.25</f>
        <v>0</v>
      </c>
      <c r="F44" s="139">
        <f>E44</f>
        <v>0</v>
      </c>
      <c r="G44" s="139">
        <f>G36*0.25</f>
        <v>0</v>
      </c>
      <c r="H44" s="139">
        <f>H36*0.25</f>
        <v>0</v>
      </c>
      <c r="I44" s="127"/>
      <c r="J44" s="126">
        <f>SUM(D50:H50)</f>
        <v>900000</v>
      </c>
    </row>
    <row r="45" spans="2:11">
      <c r="B45" s="124"/>
      <c r="C45" s="125" t="s">
        <v>79</v>
      </c>
      <c r="D45" s="126">
        <f>D37*0.25</f>
        <v>52500</v>
      </c>
      <c r="E45" s="126">
        <f>E37*0.25</f>
        <v>78750</v>
      </c>
      <c r="F45" s="126">
        <f>F37*0.25</f>
        <v>78750</v>
      </c>
      <c r="G45" s="126">
        <f>G37*0.25</f>
        <v>78750</v>
      </c>
      <c r="H45" s="126">
        <f>H37*0.25</f>
        <v>78750</v>
      </c>
      <c r="I45" s="127"/>
      <c r="J45" s="126">
        <f>SUM(D51:H51)</f>
        <v>6000000</v>
      </c>
    </row>
    <row r="46" spans="2:11" ht="31">
      <c r="B46" s="124"/>
      <c r="C46" s="125" t="s">
        <v>80</v>
      </c>
      <c r="D46" s="126">
        <v>19687.5</v>
      </c>
      <c r="E46" s="126">
        <v>19687.5</v>
      </c>
      <c r="F46" s="126">
        <v>19687.5</v>
      </c>
      <c r="G46" s="126">
        <v>19687.5</v>
      </c>
      <c r="H46" s="126">
        <v>19687.5</v>
      </c>
      <c r="I46" s="127"/>
      <c r="J46" s="126">
        <f>SUM(D52:H52)</f>
        <v>450000</v>
      </c>
    </row>
    <row r="47" spans="2:11" ht="31">
      <c r="B47" s="124"/>
      <c r="C47" s="125" t="s">
        <v>81</v>
      </c>
      <c r="D47" s="126">
        <v>19687.5</v>
      </c>
      <c r="E47" s="126">
        <v>19687.5</v>
      </c>
      <c r="F47" s="126">
        <v>19687.5</v>
      </c>
      <c r="G47" s="126">
        <v>19687.5</v>
      </c>
      <c r="H47" s="126">
        <v>19687.5</v>
      </c>
      <c r="J47" s="126"/>
    </row>
    <row r="48" spans="2:11">
      <c r="B48" s="124"/>
      <c r="C48" s="125" t="s">
        <v>83</v>
      </c>
      <c r="D48" s="126">
        <v>19687.5</v>
      </c>
      <c r="E48" s="126">
        <v>19687.5</v>
      </c>
      <c r="F48" s="126">
        <v>19687.5</v>
      </c>
      <c r="G48" s="126">
        <v>19687.5</v>
      </c>
      <c r="H48" s="126">
        <v>19687.5</v>
      </c>
      <c r="I48" s="127">
        <v>5106000</v>
      </c>
      <c r="J48" s="126">
        <f t="shared" ref="J48:J49" si="8">SUM(D54:H54)</f>
        <v>225000</v>
      </c>
    </row>
    <row r="49" spans="2:13" ht="31">
      <c r="B49" s="124"/>
      <c r="C49" s="148" t="s">
        <v>140</v>
      </c>
      <c r="D49" s="122" t="s">
        <v>31</v>
      </c>
      <c r="E49" s="122"/>
      <c r="F49" s="122"/>
      <c r="G49" s="122"/>
      <c r="H49" s="122"/>
      <c r="I49" s="127">
        <v>22500000</v>
      </c>
      <c r="J49" s="126"/>
    </row>
    <row r="50" spans="2:13">
      <c r="B50" s="124"/>
      <c r="C50" s="140" t="s">
        <v>120</v>
      </c>
      <c r="D50" s="141">
        <v>60000</v>
      </c>
      <c r="E50" s="141">
        <v>210000</v>
      </c>
      <c r="F50" s="141">
        <v>210000</v>
      </c>
      <c r="G50" s="141">
        <v>210000</v>
      </c>
      <c r="H50" s="141">
        <v>210000</v>
      </c>
      <c r="I50" s="127"/>
      <c r="J50" s="126"/>
    </row>
    <row r="51" spans="2:13">
      <c r="B51" s="124"/>
      <c r="C51" s="140" t="s">
        <v>149</v>
      </c>
      <c r="D51" s="141">
        <v>400000</v>
      </c>
      <c r="E51" s="141">
        <v>1400000</v>
      </c>
      <c r="F51" s="141">
        <v>1400000</v>
      </c>
      <c r="G51" s="141">
        <v>1400000</v>
      </c>
      <c r="H51" s="141">
        <v>1400000</v>
      </c>
      <c r="J51" s="130">
        <f>SUM(D57:H57)</f>
        <v>7575000</v>
      </c>
    </row>
    <row r="52" spans="2:13">
      <c r="B52" s="124"/>
      <c r="C52" s="142" t="s">
        <v>88</v>
      </c>
      <c r="D52" s="141">
        <v>30000</v>
      </c>
      <c r="E52" s="141">
        <v>60000</v>
      </c>
      <c r="F52" s="141">
        <v>120000</v>
      </c>
      <c r="G52" s="141">
        <v>120000</v>
      </c>
      <c r="H52" s="141">
        <v>120000</v>
      </c>
    </row>
    <row r="53" spans="2:13" ht="31">
      <c r="B53" s="124"/>
      <c r="C53" s="148" t="s">
        <v>141</v>
      </c>
      <c r="D53" s="122" t="s">
        <v>31</v>
      </c>
      <c r="E53" s="122"/>
      <c r="F53" s="122"/>
      <c r="G53" s="122"/>
      <c r="H53" s="122"/>
    </row>
    <row r="54" spans="2:13" ht="46.5">
      <c r="B54" s="124"/>
      <c r="C54" s="125" t="s">
        <v>126</v>
      </c>
      <c r="D54" s="126">
        <v>100000</v>
      </c>
      <c r="E54" s="126">
        <v>50000</v>
      </c>
      <c r="F54" s="126">
        <v>25000</v>
      </c>
      <c r="G54" s="126">
        <v>25000</v>
      </c>
      <c r="H54" s="126">
        <v>25000</v>
      </c>
    </row>
    <row r="55" spans="2:13">
      <c r="B55" s="124"/>
      <c r="C55" s="125"/>
      <c r="D55" s="126"/>
      <c r="E55" s="126"/>
      <c r="F55" s="126"/>
      <c r="G55" s="126"/>
      <c r="H55" s="126"/>
      <c r="K55" s="108"/>
    </row>
    <row r="56" spans="2:13">
      <c r="B56" s="124"/>
      <c r="C56" s="125"/>
      <c r="D56" s="126"/>
      <c r="E56" s="126"/>
      <c r="F56" s="126"/>
      <c r="G56" s="126"/>
      <c r="H56" s="126"/>
    </row>
    <row r="57" spans="2:13">
      <c r="B57" s="143"/>
      <c r="C57" s="129" t="s">
        <v>17</v>
      </c>
      <c r="D57" s="137">
        <f>SUM(D50:D56)</f>
        <v>590000</v>
      </c>
      <c r="E57" s="137">
        <f>SUM(E50:E56)</f>
        <v>1720000</v>
      </c>
      <c r="F57" s="137">
        <f>SUM(F50:F56)</f>
        <v>1755000</v>
      </c>
      <c r="G57" s="137">
        <f>SUM(G50:G56)</f>
        <v>1755000</v>
      </c>
      <c r="H57" s="137">
        <f>SUM(H50:H56)</f>
        <v>1755000</v>
      </c>
      <c r="J57" s="137">
        <v>7575000</v>
      </c>
    </row>
    <row r="58" spans="2:13" ht="46.5">
      <c r="B58" s="143"/>
      <c r="C58" s="148" t="s">
        <v>105</v>
      </c>
      <c r="D58" s="122" t="s">
        <v>31</v>
      </c>
      <c r="E58" s="122"/>
      <c r="F58" s="122"/>
      <c r="G58" s="122"/>
      <c r="H58" s="122"/>
      <c r="J58" s="126">
        <f>SUM(D59:H59)</f>
        <v>350000</v>
      </c>
    </row>
    <row r="59" spans="2:13" ht="31">
      <c r="B59" s="110"/>
      <c r="C59" s="125" t="s">
        <v>75</v>
      </c>
      <c r="D59" s="126">
        <v>70000</v>
      </c>
      <c r="E59" s="126">
        <v>70000</v>
      </c>
      <c r="F59" s="126">
        <v>70000</v>
      </c>
      <c r="G59" s="126">
        <v>70000</v>
      </c>
      <c r="H59" s="126">
        <v>70000</v>
      </c>
      <c r="J59" s="126">
        <f>SUM(D60:H60)</f>
        <v>500000</v>
      </c>
    </row>
    <row r="60" spans="2:13">
      <c r="C60" s="125" t="s">
        <v>106</v>
      </c>
      <c r="D60" s="126">
        <v>100000</v>
      </c>
      <c r="E60" s="126">
        <v>100000</v>
      </c>
      <c r="F60" s="126">
        <v>100000</v>
      </c>
      <c r="G60" s="126">
        <v>100000</v>
      </c>
      <c r="H60" s="126">
        <v>100000</v>
      </c>
      <c r="J60" s="126">
        <f>SUM(D61:H61)</f>
        <v>1000000</v>
      </c>
      <c r="M60" s="127"/>
    </row>
    <row r="61" spans="2:13">
      <c r="C61" s="125" t="s">
        <v>76</v>
      </c>
      <c r="D61" s="126">
        <v>200000</v>
      </c>
      <c r="E61" s="126">
        <v>200000</v>
      </c>
      <c r="F61" s="126">
        <v>200000</v>
      </c>
      <c r="G61" s="126">
        <v>200000</v>
      </c>
      <c r="H61" s="126">
        <v>200000</v>
      </c>
      <c r="J61" s="126">
        <f>SUM(D62:H62)</f>
        <v>2250000</v>
      </c>
    </row>
    <row r="62" spans="2:13">
      <c r="C62" s="125" t="s">
        <v>77</v>
      </c>
      <c r="D62" s="126">
        <v>450000</v>
      </c>
      <c r="E62" s="126">
        <v>450000</v>
      </c>
      <c r="F62" s="126">
        <v>450000</v>
      </c>
      <c r="G62" s="126">
        <v>450000</v>
      </c>
      <c r="H62" s="126">
        <v>450000</v>
      </c>
      <c r="J62" s="126">
        <f>SUM(D63:H63)</f>
        <v>3750</v>
      </c>
    </row>
    <row r="63" spans="2:13">
      <c r="C63" s="125" t="s">
        <v>111</v>
      </c>
      <c r="D63" s="126">
        <v>750</v>
      </c>
      <c r="E63" s="126">
        <v>750</v>
      </c>
      <c r="F63" s="126">
        <v>750</v>
      </c>
      <c r="G63" s="126">
        <v>750</v>
      </c>
      <c r="H63" s="126">
        <v>750</v>
      </c>
      <c r="J63" s="126">
        <f>SUM(D64:H64)</f>
        <v>50000</v>
      </c>
    </row>
    <row r="64" spans="2:13" ht="31">
      <c r="B64" s="110"/>
      <c r="C64" s="125" t="s">
        <v>107</v>
      </c>
      <c r="D64" s="126">
        <v>50000</v>
      </c>
      <c r="E64" s="126"/>
      <c r="F64" s="126"/>
      <c r="G64" s="126"/>
      <c r="H64" s="126"/>
      <c r="J64" s="126">
        <f>SUM(D65:H65)</f>
        <v>5000</v>
      </c>
    </row>
    <row r="65" spans="2:10" s="108" customFormat="1">
      <c r="C65" s="125" t="s">
        <v>78</v>
      </c>
      <c r="D65" s="126">
        <v>5000</v>
      </c>
      <c r="E65" s="126"/>
      <c r="F65" s="126"/>
      <c r="G65" s="126"/>
      <c r="H65" s="126"/>
      <c r="I65" s="109"/>
      <c r="J65" s="126"/>
    </row>
    <row r="66" spans="2:10" ht="31">
      <c r="B66" s="110"/>
      <c r="C66" s="148" t="s">
        <v>124</v>
      </c>
      <c r="D66" s="122" t="s">
        <v>31</v>
      </c>
      <c r="E66" s="122"/>
      <c r="F66" s="122"/>
      <c r="G66" s="122"/>
      <c r="H66" s="122"/>
      <c r="J66" s="126">
        <f>SUM(D67:H67)</f>
        <v>10000000</v>
      </c>
    </row>
    <row r="67" spans="2:10" ht="31">
      <c r="B67" s="132" t="s">
        <v>148</v>
      </c>
      <c r="C67" s="149" t="s">
        <v>125</v>
      </c>
      <c r="D67" s="126">
        <v>2000000</v>
      </c>
      <c r="E67" s="126">
        <v>8000000</v>
      </c>
      <c r="F67" s="126">
        <v>0</v>
      </c>
      <c r="G67" s="126">
        <v>0</v>
      </c>
      <c r="H67" s="126">
        <v>0</v>
      </c>
      <c r="J67" s="126"/>
    </row>
    <row r="68" spans="2:10">
      <c r="B68" s="110"/>
      <c r="D68" s="126"/>
      <c r="E68" s="126"/>
      <c r="F68" s="126"/>
      <c r="G68" s="126"/>
      <c r="H68" s="126"/>
    </row>
    <row r="69" spans="2:10">
      <c r="B69" s="110"/>
      <c r="C69" s="129" t="s">
        <v>18</v>
      </c>
      <c r="D69" s="137">
        <f>SUM(D59:D68)</f>
        <v>2875750</v>
      </c>
      <c r="E69" s="137">
        <f>SUM(E59:E68)</f>
        <v>8820750</v>
      </c>
      <c r="F69" s="137">
        <f>SUM(F59:F68)</f>
        <v>820750</v>
      </c>
      <c r="G69" s="137">
        <f>SUM(G59:G68)</f>
        <v>820750</v>
      </c>
      <c r="H69" s="137">
        <f>SUM(H59:H68)</f>
        <v>820750</v>
      </c>
      <c r="J69" s="137">
        <f>SUM(D69:H69)</f>
        <v>14158750</v>
      </c>
    </row>
    <row r="70" spans="2:10">
      <c r="B70" s="110"/>
      <c r="C70" s="129" t="s">
        <v>19</v>
      </c>
      <c r="D70" s="137">
        <f>SUM(D69,D57,D35,D31,D27,D22,D14)</f>
        <v>4147000</v>
      </c>
      <c r="E70" s="137">
        <f>SUM(E69,E57,E35,E31,E27,E22,E14)</f>
        <v>11353250</v>
      </c>
      <c r="F70" s="137">
        <f>SUM(F69,F57,F35,F31,F27,F22,F14)</f>
        <v>3388250</v>
      </c>
      <c r="G70" s="137">
        <f>SUM(G69,G57,G35,G31,G27,G22,G14)</f>
        <v>3388250</v>
      </c>
      <c r="H70" s="137">
        <f>SUM(H69,H57,H35,H31,H27,H22,H14)</f>
        <v>3388250</v>
      </c>
      <c r="J70" s="137">
        <f>SUM(D70:H70)</f>
        <v>25665000</v>
      </c>
    </row>
    <row r="71" spans="2:10" ht="31">
      <c r="B71" s="120" t="s">
        <v>39</v>
      </c>
      <c r="D71" s="109"/>
      <c r="E71" s="109"/>
      <c r="H71" s="109"/>
    </row>
    <row r="72" spans="2:10">
      <c r="B72" s="124"/>
      <c r="C72" s="147" t="s">
        <v>39</v>
      </c>
      <c r="D72" s="123"/>
      <c r="E72" s="123"/>
      <c r="F72" s="123"/>
      <c r="G72" s="123"/>
      <c r="H72" s="123"/>
    </row>
    <row r="73" spans="2:10">
      <c r="B73" s="124"/>
      <c r="C73" s="125" t="s">
        <v>86</v>
      </c>
      <c r="D73" s="141">
        <v>156000</v>
      </c>
      <c r="E73" s="141">
        <v>160680</v>
      </c>
      <c r="F73" s="141">
        <v>165500</v>
      </c>
      <c r="G73" s="141">
        <v>170465</v>
      </c>
      <c r="H73" s="141">
        <v>175578</v>
      </c>
    </row>
    <row r="74" spans="2:10">
      <c r="B74" s="143"/>
      <c r="C74" s="125"/>
      <c r="D74" s="122"/>
      <c r="E74" s="122"/>
      <c r="F74" s="122"/>
      <c r="G74" s="122"/>
      <c r="H74" s="122"/>
    </row>
    <row r="75" spans="2:10">
      <c r="B75" s="110"/>
      <c r="C75" s="129" t="s">
        <v>21</v>
      </c>
      <c r="D75" s="137">
        <f>SUM(D73:D74)</f>
        <v>156000</v>
      </c>
      <c r="E75" s="137">
        <f t="shared" ref="E75:H75" si="9">SUM(E73:E74)</f>
        <v>160680</v>
      </c>
      <c r="F75" s="137">
        <f t="shared" si="9"/>
        <v>165500</v>
      </c>
      <c r="G75" s="137">
        <f t="shared" si="9"/>
        <v>170465</v>
      </c>
      <c r="H75" s="137">
        <f t="shared" si="9"/>
        <v>175578</v>
      </c>
      <c r="J75" s="137">
        <f>SUM(D75:H75)</f>
        <v>828223</v>
      </c>
    </row>
    <row r="76" spans="2:10" ht="16" thickBot="1">
      <c r="B76" s="110"/>
      <c r="D76" s="109"/>
      <c r="E76" s="109"/>
      <c r="H76" s="109"/>
    </row>
    <row r="77" spans="2:10" ht="16" thickBot="1">
      <c r="B77" s="152" t="s">
        <v>10</v>
      </c>
      <c r="C77" s="153"/>
      <c r="D77" s="151">
        <f>SUM(D75,D70)</f>
        <v>4303000</v>
      </c>
      <c r="E77" s="151">
        <f t="shared" ref="E77:H77" si="10">SUM(E75,E70)</f>
        <v>11513930</v>
      </c>
      <c r="F77" s="151">
        <f t="shared" si="10"/>
        <v>3553750</v>
      </c>
      <c r="G77" s="151">
        <f t="shared" si="10"/>
        <v>3558715</v>
      </c>
      <c r="H77" s="151">
        <f t="shared" si="10"/>
        <v>3563828</v>
      </c>
      <c r="J77" s="151">
        <f>SUM(D77:H77)</f>
        <v>26493223</v>
      </c>
    </row>
    <row r="78" spans="2:10">
      <c r="B78" s="110"/>
    </row>
    <row r="79" spans="2:10">
      <c r="B79" s="110"/>
    </row>
    <row r="80" spans="2:10">
      <c r="B80" s="110"/>
    </row>
  </sheetData>
  <pageMargins left="0.7" right="0.7" top="0.75" bottom="0.75" header="0.3" footer="0.3"/>
  <pageSetup scale="97" fitToHeight="0" orientation="landscape" r:id="rId1"/>
  <ignoredErrors>
    <ignoredError sqref="J25 J33 J8 J26" formulaRange="1"/>
    <ignoredError sqref="F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69"/>
  <sheetViews>
    <sheetView showGridLines="0" zoomScale="106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9" sqref="C49"/>
    </sheetView>
  </sheetViews>
  <sheetFormatPr defaultColWidth="9.1796875" defaultRowHeight="14.5"/>
  <cols>
    <col min="1" max="1" width="3.1796875" customWidth="1"/>
    <col min="2" max="2" width="11.1796875" customWidth="1"/>
    <col min="3" max="3" width="46.453125" customWidth="1"/>
    <col min="4" max="4" width="13.179687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>
      <c r="B2" s="30" t="s">
        <v>29</v>
      </c>
    </row>
    <row r="3" spans="2:39">
      <c r="B3" s="65" t="s">
        <v>74</v>
      </c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47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1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1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1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1">
      <c r="B36" s="23"/>
      <c r="C36" s="14" t="s">
        <v>142</v>
      </c>
      <c r="D36" s="13" t="s">
        <v>31</v>
      </c>
      <c r="E36" s="10"/>
      <c r="F36" s="10"/>
      <c r="G36" s="10"/>
      <c r="H36" s="10"/>
      <c r="J36" s="15"/>
    </row>
    <row r="37" spans="2:11">
      <c r="B37" s="23"/>
      <c r="C37" s="25"/>
      <c r="D37" s="15"/>
      <c r="E37" s="15"/>
      <c r="F37" s="15"/>
      <c r="G37" s="15"/>
      <c r="H37" s="15"/>
      <c r="I37" s="35">
        <v>22500000</v>
      </c>
      <c r="J37" s="15">
        <f t="shared" si="6"/>
        <v>0</v>
      </c>
    </row>
    <row r="38" spans="2:11">
      <c r="B38" s="23"/>
      <c r="C38" s="25"/>
      <c r="D38" s="15"/>
      <c r="E38" s="15"/>
      <c r="F38" s="15"/>
      <c r="G38" s="15"/>
      <c r="H38" s="15"/>
      <c r="I38" s="35">
        <v>75000000</v>
      </c>
      <c r="J38" s="15">
        <f t="shared" si="6"/>
        <v>0</v>
      </c>
    </row>
    <row r="39" spans="2:11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1">
      <c r="B40" s="23"/>
      <c r="C40" s="9" t="s">
        <v>17</v>
      </c>
      <c r="D40" s="16">
        <f>SUM(D37:D39)</f>
        <v>0</v>
      </c>
      <c r="E40" s="16">
        <f>SUM(E37:E39)</f>
        <v>0</v>
      </c>
      <c r="F40" s="16">
        <f>SUM(F37:F39)</f>
        <v>0</v>
      </c>
      <c r="G40" s="16">
        <f>SUM(G37:G39)</f>
        <v>0</v>
      </c>
      <c r="H40" s="16">
        <f>SUM(H37:H39)</f>
        <v>0</v>
      </c>
      <c r="J40" s="16">
        <f t="shared" si="6"/>
        <v>0</v>
      </c>
    </row>
    <row r="41" spans="2:11" ht="29">
      <c r="B41" s="23"/>
      <c r="C41" s="14" t="s">
        <v>114</v>
      </c>
      <c r="D41" s="13" t="s">
        <v>31</v>
      </c>
      <c r="E41" s="10"/>
      <c r="F41" s="10"/>
      <c r="G41" s="10"/>
      <c r="H41" s="10"/>
      <c r="J41" s="15"/>
    </row>
    <row r="42" spans="2:11">
      <c r="B42" s="23"/>
      <c r="C42" s="91" t="s">
        <v>100</v>
      </c>
      <c r="D42" s="92">
        <f>700000/5</f>
        <v>140000</v>
      </c>
      <c r="E42" s="92">
        <f>700000/5</f>
        <v>140000</v>
      </c>
      <c r="F42" s="92">
        <f>700000/5</f>
        <v>140000</v>
      </c>
      <c r="G42" s="92">
        <f>700000/5</f>
        <v>140000</v>
      </c>
      <c r="H42" s="92">
        <f>700000/5</f>
        <v>140000</v>
      </c>
      <c r="I42" s="93"/>
      <c r="J42" s="92">
        <f>SUM(D42:H42)</f>
        <v>700000</v>
      </c>
      <c r="K42" s="75"/>
    </row>
    <row r="43" spans="2:11">
      <c r="B43" s="23"/>
      <c r="C43" s="91" t="s">
        <v>123</v>
      </c>
      <c r="D43" s="92">
        <f>1100000/5</f>
        <v>220000</v>
      </c>
      <c r="E43" s="92">
        <f>1100000/5</f>
        <v>220000</v>
      </c>
      <c r="F43" s="92">
        <f>1100000/5</f>
        <v>220000</v>
      </c>
      <c r="G43" s="92">
        <f>1100000/5</f>
        <v>220000</v>
      </c>
      <c r="H43" s="92">
        <f>1100000/5</f>
        <v>220000</v>
      </c>
      <c r="I43" s="93">
        <v>781250</v>
      </c>
      <c r="J43" s="92">
        <f t="shared" ref="J43" si="9">SUM(D43:H43)</f>
        <v>1100000</v>
      </c>
    </row>
    <row r="44" spans="2:11">
      <c r="B44" s="23"/>
      <c r="C44" s="91" t="s">
        <v>99</v>
      </c>
      <c r="D44" s="92">
        <v>240000</v>
      </c>
      <c r="E44" s="92">
        <v>240000</v>
      </c>
      <c r="F44" s="92">
        <v>240000</v>
      </c>
      <c r="G44" s="92">
        <v>240000</v>
      </c>
      <c r="H44" s="92">
        <v>240000</v>
      </c>
      <c r="I44" s="93">
        <v>781250</v>
      </c>
      <c r="J44" s="92">
        <f t="shared" si="6"/>
        <v>1200000</v>
      </c>
    </row>
    <row r="45" spans="2:11">
      <c r="B45" s="23"/>
      <c r="C45" s="10"/>
      <c r="D45" s="15"/>
      <c r="E45" s="11"/>
      <c r="F45" s="11"/>
      <c r="G45" s="11"/>
      <c r="H45" s="11"/>
      <c r="J45" s="15">
        <f t="shared" si="6"/>
        <v>0</v>
      </c>
    </row>
    <row r="46" spans="2:11">
      <c r="B46" s="24"/>
      <c r="C46" s="107" t="s">
        <v>18</v>
      </c>
      <c r="D46" s="104">
        <f>SUM(D42:D45)</f>
        <v>600000</v>
      </c>
      <c r="E46" s="104">
        <f>SUM(E42:E45)</f>
        <v>600000</v>
      </c>
      <c r="F46" s="104">
        <f>SUM(F42:F45)</f>
        <v>600000</v>
      </c>
      <c r="G46" s="104">
        <f>SUM(G42:G45)</f>
        <v>600000</v>
      </c>
      <c r="H46" s="104">
        <f>SUM(H42:H45)</f>
        <v>600000</v>
      </c>
      <c r="I46" s="94"/>
      <c r="J46" s="104">
        <f t="shared" si="6"/>
        <v>3000000</v>
      </c>
    </row>
    <row r="47" spans="2:11">
      <c r="B47" s="24"/>
      <c r="C47" s="107" t="s">
        <v>19</v>
      </c>
      <c r="D47" s="104">
        <f>SUM(D46,D40,D35,D31,D27,D16,D11)</f>
        <v>600000</v>
      </c>
      <c r="E47" s="104">
        <f>SUM(E46,E40,E35,E31,E27,E16,E11)</f>
        <v>600000</v>
      </c>
      <c r="F47" s="104">
        <f>SUM(F46,F40,F35,F31,F27,F16,F11)</f>
        <v>600000</v>
      </c>
      <c r="G47" s="104">
        <f>SUM(G46,G40,G35,G31,G27,G16,G11)</f>
        <v>600000</v>
      </c>
      <c r="H47" s="104">
        <f>SUM(H46,H40,H35,H31,H27,H16,H11)</f>
        <v>600000</v>
      </c>
      <c r="I47" s="94"/>
      <c r="J47" s="104">
        <f t="shared" si="6"/>
        <v>3000000</v>
      </c>
    </row>
    <row r="48" spans="2:11">
      <c r="B48" s="6"/>
      <c r="D48"/>
      <c r="E48"/>
      <c r="H48"/>
      <c r="I48"/>
      <c r="J48" t="s">
        <v>20</v>
      </c>
    </row>
    <row r="49" spans="2:10" ht="29">
      <c r="B49" s="70" t="s">
        <v>39</v>
      </c>
      <c r="C49" s="17" t="s">
        <v>39</v>
      </c>
      <c r="D49" s="18"/>
      <c r="E49" s="18"/>
      <c r="F49" s="18"/>
      <c r="G49" s="18"/>
      <c r="H49" s="18"/>
      <c r="I49"/>
      <c r="J49" s="18" t="s">
        <v>20</v>
      </c>
    </row>
    <row r="50" spans="2:10">
      <c r="B50" s="23"/>
      <c r="C50" s="25"/>
      <c r="D50" s="13"/>
      <c r="E50" s="10"/>
      <c r="F50" s="10"/>
      <c r="G50" s="10"/>
      <c r="H50" s="10"/>
      <c r="J50" s="15">
        <f>SUM(D50:H50)</f>
        <v>0</v>
      </c>
    </row>
    <row r="51" spans="2:10">
      <c r="B51" s="23"/>
      <c r="C51" s="25"/>
      <c r="D51" s="13"/>
      <c r="E51" s="10"/>
      <c r="F51" s="10"/>
      <c r="G51" s="10"/>
      <c r="H51" s="10" t="s">
        <v>82</v>
      </c>
      <c r="J51" s="15">
        <f t="shared" ref="J51:J52" si="10">SUM(D51:H51)</f>
        <v>0</v>
      </c>
    </row>
    <row r="52" spans="2:10">
      <c r="B52" s="24"/>
      <c r="C52" s="9" t="s">
        <v>21</v>
      </c>
      <c r="D52" s="16">
        <f>SUM(D50:D51)</f>
        <v>0</v>
      </c>
      <c r="E52" s="16">
        <f t="shared" ref="E52:H52" si="11">SUM(E50:E51)</f>
        <v>0</v>
      </c>
      <c r="F52" s="16">
        <f t="shared" si="11"/>
        <v>0</v>
      </c>
      <c r="G52" s="16">
        <f t="shared" si="11"/>
        <v>0</v>
      </c>
      <c r="H52" s="16">
        <f t="shared" si="11"/>
        <v>0</v>
      </c>
      <c r="J52" s="16">
        <f t="shared" si="10"/>
        <v>0</v>
      </c>
    </row>
    <row r="53" spans="2:10" ht="15" thickBot="1">
      <c r="B53" s="6"/>
      <c r="D53"/>
      <c r="E53"/>
      <c r="H53"/>
      <c r="I53"/>
      <c r="J53" t="s">
        <v>20</v>
      </c>
    </row>
    <row r="54" spans="2:10" s="1" customFormat="1" ht="29.5" thickBot="1">
      <c r="B54" s="19" t="s">
        <v>22</v>
      </c>
      <c r="C54" s="154"/>
      <c r="D54" s="155">
        <f>SUM(D52,D47)</f>
        <v>600000</v>
      </c>
      <c r="E54" s="155">
        <f t="shared" ref="E54:J54" si="12">SUM(E52,E47)</f>
        <v>600000</v>
      </c>
      <c r="F54" s="155">
        <f t="shared" si="12"/>
        <v>600000</v>
      </c>
      <c r="G54" s="155">
        <f t="shared" si="12"/>
        <v>600000</v>
      </c>
      <c r="H54" s="155">
        <f t="shared" si="12"/>
        <v>600000</v>
      </c>
      <c r="I54" s="90">
        <f>SUM(I52,I47)</f>
        <v>0</v>
      </c>
      <c r="J54" s="155">
        <f t="shared" si="12"/>
        <v>3000000</v>
      </c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</sheetData>
  <pageMargins left="0.7" right="0.7" top="0.75" bottom="0.75" header="0.3" footer="0.3"/>
  <pageSetup scale="86" fitToHeight="0" orientation="landscape" r:id="rId1"/>
  <ignoredErrors>
    <ignoredError sqref="J44 J37:J38 J33 J20:J26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83"/>
  <sheetViews>
    <sheetView showGridLines="0" zoomScale="115" zoomScaleNormal="115" workbookViewId="0">
      <pane xSplit="3" ySplit="6" topLeftCell="D5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83" sqref="F83"/>
    </sheetView>
  </sheetViews>
  <sheetFormatPr defaultColWidth="9.1796875" defaultRowHeight="14.5"/>
  <cols>
    <col min="1" max="1" width="3.1796875" customWidth="1"/>
    <col min="2" max="2" width="10.81640625" customWidth="1"/>
    <col min="3" max="3" width="45.54296875" customWidth="1"/>
    <col min="4" max="4" width="12.81640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>
      <c r="B2" s="30" t="s">
        <v>29</v>
      </c>
    </row>
    <row r="3" spans="2:39">
      <c r="B3" s="65" t="s">
        <v>74</v>
      </c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>
      <c r="B8" s="23"/>
      <c r="C8" s="25"/>
      <c r="D8" s="15"/>
      <c r="E8" s="15"/>
      <c r="F8" s="15"/>
      <c r="G8" s="15"/>
      <c r="H8" s="15"/>
      <c r="J8" s="15">
        <f>SUM(D8:H8)</f>
        <v>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 t="shared" ref="D11:J11" si="0">SUM(D8:D10)</f>
        <v>0</v>
      </c>
      <c r="E11" s="16">
        <f t="shared" si="0"/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0</v>
      </c>
      <c r="J11" s="16">
        <f t="shared" si="0"/>
        <v>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>
      <c r="B13" s="23"/>
      <c r="D13"/>
      <c r="E13"/>
      <c r="H13"/>
      <c r="I13"/>
    </row>
    <row r="14" spans="2:39">
      <c r="B14" s="23"/>
      <c r="D14"/>
      <c r="E14"/>
      <c r="H14"/>
      <c r="I14"/>
    </row>
    <row r="15" spans="2:39">
      <c r="B15" s="23"/>
      <c r="C15" s="10"/>
      <c r="D15" s="15"/>
      <c r="E15" s="11"/>
      <c r="F15" s="11"/>
      <c r="G15" s="11"/>
      <c r="H15" s="11"/>
      <c r="J15" s="15">
        <f t="shared" ref="J15" si="1">SUM(D15:H15)</f>
        <v>0</v>
      </c>
    </row>
    <row r="16" spans="2:39">
      <c r="B16" s="23"/>
      <c r="C16" s="9" t="s">
        <v>13</v>
      </c>
      <c r="D16" s="16"/>
      <c r="E16" s="16"/>
      <c r="F16" s="16"/>
      <c r="G16" s="16"/>
      <c r="H16" s="16"/>
      <c r="I16" s="7">
        <f>SUM(I8:I15)</f>
        <v>0</v>
      </c>
      <c r="J16" s="16">
        <f>SUM(J8:J15)</f>
        <v>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2">SUM(D18:H18)</f>
        <v>0</v>
      </c>
    </row>
    <row r="19" spans="2:10">
      <c r="B19" s="23"/>
      <c r="C19" s="29"/>
      <c r="D19" s="15"/>
      <c r="E19" s="11"/>
      <c r="F19" s="11"/>
      <c r="G19" s="11"/>
      <c r="H19" s="11"/>
      <c r="J19" s="15">
        <f t="shared" si="2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SUM(D27:H27)</f>
        <v>0</v>
      </c>
    </row>
    <row r="28" spans="2:10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61" si="5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 t="shared" si="5"/>
        <v>0</v>
      </c>
    </row>
    <row r="32" spans="2:10">
      <c r="B32" s="23"/>
      <c r="C32" s="14" t="s">
        <v>127</v>
      </c>
      <c r="D32" s="13"/>
      <c r="E32" s="10"/>
      <c r="F32" s="10"/>
      <c r="G32" s="10"/>
      <c r="H32" s="10"/>
      <c r="J32" s="15"/>
    </row>
    <row r="33" spans="2:19">
      <c r="B33" s="23"/>
      <c r="C33" s="25"/>
      <c r="D33" s="15"/>
      <c r="E33" s="15"/>
      <c r="F33" s="15"/>
      <c r="G33" s="15"/>
      <c r="H33" s="15"/>
      <c r="I33" s="35"/>
      <c r="J33" s="15">
        <f t="shared" si="5"/>
        <v>0</v>
      </c>
    </row>
    <row r="34" spans="2:19">
      <c r="B34" s="23"/>
      <c r="C34" s="25"/>
      <c r="D34" s="15"/>
      <c r="E34" s="15"/>
      <c r="F34" s="15"/>
      <c r="G34" s="15"/>
      <c r="H34" s="15"/>
      <c r="I34" s="35"/>
      <c r="J34" s="15">
        <f t="shared" si="5"/>
        <v>0</v>
      </c>
    </row>
    <row r="35" spans="2:19">
      <c r="B35" s="23"/>
      <c r="C35" s="25"/>
      <c r="D35" s="15"/>
      <c r="E35" s="15"/>
      <c r="F35" s="15"/>
      <c r="G35" s="15"/>
      <c r="H35" s="15"/>
      <c r="I35" s="35"/>
      <c r="J35" s="15">
        <f t="shared" si="5"/>
        <v>0</v>
      </c>
    </row>
    <row r="36" spans="2:19">
      <c r="B36" s="23"/>
      <c r="C36" s="71"/>
      <c r="D36" s="15"/>
      <c r="E36" s="15"/>
      <c r="F36" s="15"/>
      <c r="G36" s="15"/>
      <c r="H36" s="15"/>
      <c r="I36" s="35"/>
      <c r="J36" s="15">
        <f t="shared" si="5"/>
        <v>0</v>
      </c>
    </row>
    <row r="37" spans="2:19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9">
      <c r="B38" s="23"/>
      <c r="C38" s="25"/>
      <c r="D38" s="15"/>
      <c r="E38" s="11"/>
      <c r="F38" s="11"/>
      <c r="G38" s="11"/>
      <c r="H38" s="11"/>
      <c r="J38" s="15">
        <f t="shared" si="5"/>
        <v>0</v>
      </c>
    </row>
    <row r="39" spans="2:19">
      <c r="B39" s="23"/>
      <c r="C39" s="9" t="s">
        <v>16</v>
      </c>
      <c r="D39" s="16">
        <f>SUM(D33:D38)</f>
        <v>0</v>
      </c>
      <c r="E39" s="16">
        <f t="shared" ref="E39:H39" si="7">SUM(E33:E38)</f>
        <v>0</v>
      </c>
      <c r="F39" s="16">
        <f t="shared" si="7"/>
        <v>0</v>
      </c>
      <c r="G39" s="16">
        <f t="shared" si="7"/>
        <v>0</v>
      </c>
      <c r="H39" s="16">
        <f t="shared" si="7"/>
        <v>0</v>
      </c>
      <c r="J39" s="16">
        <f t="shared" si="5"/>
        <v>0</v>
      </c>
    </row>
    <row r="40" spans="2:19">
      <c r="B40" s="23"/>
      <c r="C40" s="14" t="s">
        <v>128</v>
      </c>
      <c r="D40" s="13" t="s">
        <v>31</v>
      </c>
      <c r="E40" s="10"/>
      <c r="F40" s="10"/>
      <c r="G40" s="10"/>
      <c r="H40" s="10"/>
      <c r="J40" s="15"/>
    </row>
    <row r="41" spans="2:19" ht="43.5">
      <c r="B41" s="23"/>
      <c r="C41" s="156" t="s">
        <v>130</v>
      </c>
      <c r="D41" s="92">
        <v>35000</v>
      </c>
      <c r="E41" s="92">
        <v>35000</v>
      </c>
      <c r="F41" s="92">
        <v>35000</v>
      </c>
      <c r="G41" s="92">
        <v>35000</v>
      </c>
      <c r="H41" s="92">
        <v>35000</v>
      </c>
      <c r="I41" s="93"/>
      <c r="J41" s="92">
        <f t="shared" si="5"/>
        <v>175000</v>
      </c>
      <c r="S41" s="79"/>
    </row>
    <row r="42" spans="2:19" ht="29">
      <c r="B42" s="23"/>
      <c r="C42" s="156" t="s">
        <v>129</v>
      </c>
      <c r="D42" s="92">
        <v>25000</v>
      </c>
      <c r="E42" s="92">
        <v>25000</v>
      </c>
      <c r="F42" s="92">
        <v>25000</v>
      </c>
      <c r="G42" s="92">
        <v>25000</v>
      </c>
      <c r="H42" s="92">
        <v>25000</v>
      </c>
      <c r="I42" s="93">
        <v>22500000</v>
      </c>
      <c r="J42" s="92">
        <f t="shared" si="5"/>
        <v>125000</v>
      </c>
      <c r="K42" s="79"/>
    </row>
    <row r="43" spans="2:19">
      <c r="B43" s="23"/>
      <c r="C43" s="25"/>
      <c r="D43" s="15"/>
      <c r="E43" s="15"/>
      <c r="F43" s="15"/>
      <c r="G43" s="15"/>
      <c r="H43" s="15"/>
      <c r="I43" s="35">
        <v>75000000</v>
      </c>
      <c r="J43" s="15">
        <f t="shared" si="5"/>
        <v>0</v>
      </c>
    </row>
    <row r="44" spans="2:19">
      <c r="B44" s="23"/>
      <c r="C44" s="25"/>
      <c r="D44" s="15"/>
      <c r="E44" s="15"/>
      <c r="F44" s="15"/>
      <c r="G44" s="15"/>
      <c r="H44" s="15"/>
      <c r="I44" s="35"/>
      <c r="J44" s="15">
        <f t="shared" si="5"/>
        <v>0</v>
      </c>
    </row>
    <row r="45" spans="2:19">
      <c r="B45" s="23"/>
      <c r="C45" s="25"/>
      <c r="D45" s="15"/>
      <c r="E45" s="15"/>
      <c r="F45" s="15"/>
      <c r="G45" s="15"/>
      <c r="H45" s="15"/>
      <c r="J45" s="15">
        <f t="shared" si="5"/>
        <v>0</v>
      </c>
    </row>
    <row r="46" spans="2:19">
      <c r="B46" s="23"/>
      <c r="C46" s="9" t="s">
        <v>17</v>
      </c>
      <c r="D46" s="16">
        <f>SUM(D41:D45)</f>
        <v>60000</v>
      </c>
      <c r="E46" s="16">
        <f t="shared" ref="E46:H46" si="8">SUM(E41:E45)</f>
        <v>60000</v>
      </c>
      <c r="F46" s="16">
        <f t="shared" si="8"/>
        <v>60000</v>
      </c>
      <c r="G46" s="16">
        <f t="shared" si="8"/>
        <v>60000</v>
      </c>
      <c r="H46" s="16">
        <f t="shared" si="8"/>
        <v>60000</v>
      </c>
      <c r="J46" s="16">
        <f t="shared" si="5"/>
        <v>300000</v>
      </c>
    </row>
    <row r="47" spans="2:19" ht="29">
      <c r="B47" s="23"/>
      <c r="C47" s="14" t="s">
        <v>131</v>
      </c>
      <c r="D47" s="13" t="s">
        <v>31</v>
      </c>
      <c r="E47" s="10"/>
      <c r="F47" s="10"/>
      <c r="G47" s="10"/>
      <c r="H47" s="10"/>
      <c r="J47" s="15"/>
    </row>
    <row r="48" spans="2:19">
      <c r="B48" s="23"/>
      <c r="C48" s="25" t="s">
        <v>132</v>
      </c>
      <c r="D48" s="15">
        <f>(40/5)*5000</f>
        <v>40000</v>
      </c>
      <c r="E48" s="15">
        <f>(40/5)*5000</f>
        <v>40000</v>
      </c>
      <c r="F48" s="15">
        <f>(40/5)*5000</f>
        <v>40000</v>
      </c>
      <c r="G48" s="15">
        <f>(40/5)*5000</f>
        <v>40000</v>
      </c>
      <c r="H48" s="15">
        <f>(40/5)*5000</f>
        <v>40000</v>
      </c>
      <c r="I48" s="82">
        <v>2083335</v>
      </c>
      <c r="J48" s="15">
        <f>SUM(D48:H48)</f>
        <v>200000</v>
      </c>
      <c r="K48" s="75"/>
    </row>
    <row r="49" spans="2:11" ht="29">
      <c r="B49" s="23"/>
      <c r="C49" s="14" t="s">
        <v>133</v>
      </c>
      <c r="D49" s="13" t="s">
        <v>31</v>
      </c>
      <c r="E49" s="10"/>
      <c r="F49" s="10"/>
      <c r="G49" s="10"/>
      <c r="H49" s="10"/>
      <c r="J49" s="15"/>
    </row>
    <row r="50" spans="2:11">
      <c r="B50" s="23"/>
      <c r="C50" s="91" t="s">
        <v>136</v>
      </c>
      <c r="D50" s="92">
        <f>20*7000</f>
        <v>140000</v>
      </c>
      <c r="E50" s="92">
        <f>20*7000</f>
        <v>140000</v>
      </c>
      <c r="F50" s="92">
        <f>20*7000</f>
        <v>140000</v>
      </c>
      <c r="G50" s="92">
        <f>20*7000</f>
        <v>140000</v>
      </c>
      <c r="H50" s="92">
        <f>20*7000</f>
        <v>140000</v>
      </c>
      <c r="I50" s="94"/>
      <c r="J50" s="92">
        <f t="shared" ref="J50:J51" si="9">SUM(D50:H50)</f>
        <v>700000</v>
      </c>
      <c r="K50" s="75" t="s">
        <v>134</v>
      </c>
    </row>
    <row r="51" spans="2:11" ht="29">
      <c r="B51" s="23"/>
      <c r="C51" s="91" t="s">
        <v>135</v>
      </c>
      <c r="D51" s="92">
        <f>24*22500</f>
        <v>540000</v>
      </c>
      <c r="E51" s="92">
        <f>24*22500</f>
        <v>540000</v>
      </c>
      <c r="F51" s="92">
        <f>24*22500</f>
        <v>540000</v>
      </c>
      <c r="G51" s="92">
        <f>24*22500</f>
        <v>540000</v>
      </c>
      <c r="H51" s="92">
        <f>24*22500</f>
        <v>540000</v>
      </c>
      <c r="I51" s="94"/>
      <c r="J51" s="92">
        <f t="shared" si="9"/>
        <v>2700000</v>
      </c>
      <c r="K51" s="75" t="s">
        <v>134</v>
      </c>
    </row>
    <row r="52" spans="2:11" ht="43.5">
      <c r="B52" s="23"/>
      <c r="C52" s="14" t="s">
        <v>137</v>
      </c>
      <c r="D52" s="13" t="s">
        <v>31</v>
      </c>
      <c r="E52" s="10"/>
      <c r="F52" s="10"/>
      <c r="G52" s="10"/>
      <c r="H52" s="10"/>
      <c r="J52" s="15"/>
    </row>
    <row r="53" spans="2:11" ht="29">
      <c r="B53" s="23"/>
      <c r="C53" s="91" t="s">
        <v>138</v>
      </c>
      <c r="D53" s="92">
        <f>10*7000</f>
        <v>70000</v>
      </c>
      <c r="E53" s="92">
        <f>10*7000</f>
        <v>70000</v>
      </c>
      <c r="F53" s="92">
        <f>10*7000</f>
        <v>70000</v>
      </c>
      <c r="G53" s="92">
        <f>10*7000</f>
        <v>70000</v>
      </c>
      <c r="H53" s="92">
        <f>10*7000</f>
        <v>70000</v>
      </c>
      <c r="I53" s="94"/>
      <c r="J53" s="92">
        <f t="shared" ref="J53:J54" si="10">SUM(D53:H53)</f>
        <v>350000</v>
      </c>
      <c r="K53" s="75"/>
    </row>
    <row r="54" spans="2:11" ht="29">
      <c r="B54" s="23"/>
      <c r="C54" s="91" t="s">
        <v>139</v>
      </c>
      <c r="D54" s="92">
        <v>900000</v>
      </c>
      <c r="E54" s="92">
        <v>3600000</v>
      </c>
      <c r="F54" s="92">
        <v>0</v>
      </c>
      <c r="G54" s="92">
        <v>0</v>
      </c>
      <c r="H54" s="92">
        <v>0</v>
      </c>
      <c r="I54" s="94"/>
      <c r="J54" s="92">
        <f t="shared" si="10"/>
        <v>4500000</v>
      </c>
      <c r="K54" s="75"/>
    </row>
    <row r="55" spans="2:11">
      <c r="B55" s="23"/>
      <c r="D55" s="15"/>
      <c r="E55" s="15"/>
      <c r="F55" s="15"/>
      <c r="G55" s="15"/>
      <c r="H55" s="15"/>
      <c r="I55" s="35">
        <v>781250</v>
      </c>
      <c r="J55" s="15">
        <f t="shared" si="5"/>
        <v>0</v>
      </c>
    </row>
    <row r="56" spans="2:11">
      <c r="B56" s="23"/>
      <c r="C56" s="25"/>
      <c r="D56" s="15"/>
      <c r="E56" s="15"/>
      <c r="F56" s="15"/>
      <c r="G56" s="15"/>
      <c r="H56" s="15"/>
      <c r="I56" s="35">
        <v>2083335</v>
      </c>
      <c r="J56" s="15">
        <f t="shared" si="5"/>
        <v>0</v>
      </c>
    </row>
    <row r="57" spans="2:11">
      <c r="B57" s="23"/>
      <c r="C57" s="25"/>
      <c r="D57" s="15"/>
      <c r="E57" s="11"/>
      <c r="F57" s="11"/>
      <c r="G57" s="11"/>
      <c r="H57" s="11"/>
      <c r="J57" s="15">
        <f t="shared" si="5"/>
        <v>0</v>
      </c>
    </row>
    <row r="58" spans="2:11">
      <c r="B58" s="23"/>
      <c r="C58" s="25"/>
      <c r="D58" s="15"/>
      <c r="E58" s="11"/>
      <c r="F58" s="11"/>
      <c r="G58" s="11"/>
      <c r="H58" s="11"/>
      <c r="J58" s="15">
        <f t="shared" si="5"/>
        <v>0</v>
      </c>
    </row>
    <row r="59" spans="2:11">
      <c r="B59" s="23"/>
      <c r="C59" s="10"/>
      <c r="D59" s="15"/>
      <c r="E59" s="11"/>
      <c r="F59" s="11"/>
      <c r="G59" s="11"/>
      <c r="H59" s="11"/>
      <c r="J59" s="15">
        <f t="shared" si="5"/>
        <v>0</v>
      </c>
    </row>
    <row r="60" spans="2:11">
      <c r="B60" s="24"/>
      <c r="C60" s="9" t="s">
        <v>18</v>
      </c>
      <c r="D60" s="16">
        <f>SUM(D48:D59)</f>
        <v>1690000</v>
      </c>
      <c r="E60" s="16">
        <f>SUM(E48:E59)</f>
        <v>4390000</v>
      </c>
      <c r="F60" s="16">
        <f>SUM(F48:F59)</f>
        <v>790000</v>
      </c>
      <c r="G60" s="16">
        <f>SUM(G48:G59)</f>
        <v>790000</v>
      </c>
      <c r="H60" s="16">
        <f>SUM(H48:H59)</f>
        <v>790000</v>
      </c>
      <c r="J60" s="16">
        <f t="shared" si="5"/>
        <v>8450000</v>
      </c>
    </row>
    <row r="61" spans="2:11">
      <c r="B61" s="24"/>
      <c r="C61" s="9" t="s">
        <v>19</v>
      </c>
      <c r="D61" s="16">
        <f>SUM(D60,D46,D39,D31,D27,D16,D11)</f>
        <v>1750000</v>
      </c>
      <c r="E61" s="16">
        <f>SUM(E60,E46,E39,E31,E27,E16,E11)</f>
        <v>4450000</v>
      </c>
      <c r="F61" s="16">
        <f>SUM(F60,F46,F39,F31,F27,F16,F11)</f>
        <v>850000</v>
      </c>
      <c r="G61" s="16">
        <f>SUM(G60,G46,G39,G31,G27,G16,G11)</f>
        <v>850000</v>
      </c>
      <c r="H61" s="16">
        <f>SUM(H60,H46,H39,H31,H27,H16,H11)</f>
        <v>850000</v>
      </c>
      <c r="J61" s="16">
        <f t="shared" si="5"/>
        <v>8750000</v>
      </c>
    </row>
    <row r="62" spans="2:11">
      <c r="B62" s="6"/>
      <c r="D62"/>
      <c r="E62"/>
      <c r="H62"/>
      <c r="I62"/>
      <c r="J62" t="s">
        <v>20</v>
      </c>
    </row>
    <row r="63" spans="2:11" ht="29">
      <c r="B63" s="70" t="s">
        <v>39</v>
      </c>
      <c r="C63" s="17" t="s">
        <v>39</v>
      </c>
      <c r="D63" s="18"/>
      <c r="E63" s="18"/>
      <c r="F63" s="18"/>
      <c r="G63" s="18"/>
      <c r="H63" s="18"/>
      <c r="I63"/>
      <c r="J63" s="18" t="s">
        <v>20</v>
      </c>
    </row>
    <row r="64" spans="2:11">
      <c r="B64" s="23"/>
      <c r="C64" s="25"/>
      <c r="D64" s="13"/>
      <c r="E64" s="10"/>
      <c r="F64" s="10"/>
      <c r="G64" s="10"/>
      <c r="H64" s="10"/>
      <c r="J64" s="15">
        <f>SUM(D64:H64)</f>
        <v>0</v>
      </c>
    </row>
    <row r="65" spans="2:10">
      <c r="B65" s="23"/>
      <c r="C65" s="25"/>
      <c r="D65" s="13"/>
      <c r="E65" s="10"/>
      <c r="F65" s="10"/>
      <c r="G65" s="10"/>
      <c r="H65" s="10"/>
      <c r="J65" s="15">
        <f t="shared" ref="J65:J66" si="11">SUM(D65:H65)</f>
        <v>0</v>
      </c>
    </row>
    <row r="66" spans="2:10">
      <c r="B66" s="24"/>
      <c r="C66" s="9" t="s">
        <v>21</v>
      </c>
      <c r="D66" s="16">
        <f>SUM(D64:D65)</f>
        <v>0</v>
      </c>
      <c r="E66" s="16">
        <f t="shared" ref="E66:H66" si="12">SUM(E64:E65)</f>
        <v>0</v>
      </c>
      <c r="F66" s="16">
        <f t="shared" si="12"/>
        <v>0</v>
      </c>
      <c r="G66" s="16">
        <f t="shared" si="12"/>
        <v>0</v>
      </c>
      <c r="H66" s="16">
        <f t="shared" si="12"/>
        <v>0</v>
      </c>
      <c r="J66" s="16">
        <f t="shared" si="11"/>
        <v>0</v>
      </c>
    </row>
    <row r="67" spans="2:10" ht="15" thickBot="1">
      <c r="B67" s="6"/>
      <c r="D67"/>
      <c r="E67"/>
      <c r="H67"/>
      <c r="I67"/>
      <c r="J67" t="s">
        <v>20</v>
      </c>
    </row>
    <row r="68" spans="2:10" s="1" customFormat="1" ht="29.5" thickBot="1">
      <c r="B68" s="19" t="s">
        <v>22</v>
      </c>
      <c r="C68" s="154"/>
      <c r="D68" s="155">
        <f>SUM(D66,D61)</f>
        <v>1750000</v>
      </c>
      <c r="E68" s="155">
        <f t="shared" ref="E68:J68" si="13">SUM(E66,E61)</f>
        <v>4450000</v>
      </c>
      <c r="F68" s="155">
        <f t="shared" si="13"/>
        <v>850000</v>
      </c>
      <c r="G68" s="155">
        <f t="shared" si="13"/>
        <v>850000</v>
      </c>
      <c r="H68" s="155">
        <f t="shared" si="13"/>
        <v>850000</v>
      </c>
      <c r="I68" s="90">
        <f>SUM(I66,I61)</f>
        <v>0</v>
      </c>
      <c r="J68" s="155">
        <f t="shared" si="13"/>
        <v>8750000</v>
      </c>
    </row>
    <row r="69" spans="2:10">
      <c r="B69" s="6"/>
    </row>
    <row r="70" spans="2:10">
      <c r="B70" s="6"/>
    </row>
    <row r="71" spans="2:10">
      <c r="B71" s="6"/>
    </row>
    <row r="72" spans="2:10">
      <c r="B72" s="6"/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  <row r="79" spans="2:10">
      <c r="B79" s="6"/>
    </row>
    <row r="80" spans="2:10">
      <c r="B80" s="6"/>
    </row>
    <row r="81" spans="2:2">
      <c r="B81" s="6"/>
    </row>
    <row r="82" spans="2:2">
      <c r="B82" s="6"/>
    </row>
    <row r="83" spans="2:2">
      <c r="B83" s="6"/>
    </row>
  </sheetData>
  <pageMargins left="0.7" right="0.7" top="0.75" bottom="0.75" header="0.3" footer="0.3"/>
  <pageSetup scale="89" fitToHeight="0" orientation="landscape" r:id="rId1"/>
  <ignoredErrors>
    <ignoredError sqref="J55:J56 J42:J43 J20:J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8"/>
  <sheetViews>
    <sheetView showGridLines="0" zoomScale="115" zoomScaleNormal="115" workbookViewId="0">
      <pane xSplit="3" ySplit="6" topLeftCell="D34" activePane="bottomRight" state="frozen"/>
      <selection activeCell="J14" sqref="J14"/>
      <selection pane="topRight" activeCell="J14" sqref="J14"/>
      <selection pane="bottomLeft" activeCell="J14" sqref="J14"/>
      <selection pane="bottomRight" activeCell="E58" sqref="E58"/>
    </sheetView>
  </sheetViews>
  <sheetFormatPr defaultColWidth="9.1796875" defaultRowHeight="14.5"/>
  <cols>
    <col min="1" max="1" width="3.1796875" customWidth="1"/>
    <col min="2" max="2" width="9.81640625" customWidth="1"/>
    <col min="3" max="3" width="44.453125" customWidth="1"/>
    <col min="4" max="4" width="12.81640625" style="6" customWidth="1"/>
    <col min="5" max="5" width="12.453125" style="2" customWidth="1"/>
    <col min="6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>
      <c r="B2" s="30" t="s">
        <v>29</v>
      </c>
    </row>
    <row r="3" spans="2:39">
      <c r="B3" s="5" t="s">
        <v>74</v>
      </c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18.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 s="83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idden="1">
      <c r="B8" s="23"/>
      <c r="C8" s="76" t="s">
        <v>93</v>
      </c>
      <c r="D8" s="77">
        <v>40000</v>
      </c>
      <c r="E8" s="77">
        <v>40000</v>
      </c>
      <c r="F8" s="77">
        <v>40000</v>
      </c>
      <c r="G8" s="77">
        <v>40000</v>
      </c>
      <c r="H8" s="77">
        <v>40000</v>
      </c>
      <c r="I8" s="78">
        <v>450000</v>
      </c>
      <c r="J8" s="77">
        <f>SUM(D8:H8)</f>
        <v>200000</v>
      </c>
      <c r="K8" s="75" t="s">
        <v>121</v>
      </c>
    </row>
    <row r="9" spans="2:39" hidden="1">
      <c r="B9" s="23"/>
      <c r="C9" s="76" t="s">
        <v>94</v>
      </c>
      <c r="D9" s="77">
        <v>9000</v>
      </c>
      <c r="E9" s="77">
        <v>9000</v>
      </c>
      <c r="F9" s="77">
        <v>9000</v>
      </c>
      <c r="G9" s="77">
        <v>9000</v>
      </c>
      <c r="H9" s="77">
        <v>9000</v>
      </c>
      <c r="I9" s="75"/>
      <c r="J9" s="77">
        <f>SUM(D9:H9)</f>
        <v>45000</v>
      </c>
      <c r="K9" s="75" t="s">
        <v>121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hidden="1">
      <c r="B11" s="23"/>
      <c r="C11" s="9" t="s">
        <v>12</v>
      </c>
      <c r="D11" s="16">
        <f>SUM(D8:D10)</f>
        <v>49000</v>
      </c>
      <c r="E11" s="16">
        <f t="shared" ref="E11:J11" si="0">SUM(E8:E10)</f>
        <v>49000</v>
      </c>
      <c r="F11" s="16">
        <f t="shared" si="0"/>
        <v>49000</v>
      </c>
      <c r="G11" s="16">
        <f t="shared" si="0"/>
        <v>49000</v>
      </c>
      <c r="H11" s="16">
        <f t="shared" si="0"/>
        <v>49000</v>
      </c>
      <c r="I11" s="7">
        <f t="shared" si="0"/>
        <v>450000</v>
      </c>
      <c r="J11" s="16">
        <f t="shared" si="0"/>
        <v>245000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1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1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1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1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1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1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1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1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1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1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1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1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1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1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65" si="5">SUM(D30:H30)</f>
        <v>0</v>
      </c>
    </row>
    <row r="31" spans="2:11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1" ht="18.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  <c r="K32" s="83"/>
    </row>
    <row r="33" spans="2:11">
      <c r="B33" s="23"/>
      <c r="C33" s="95" t="s">
        <v>89</v>
      </c>
      <c r="D33" s="96">
        <v>20000</v>
      </c>
      <c r="E33" s="96"/>
      <c r="F33" s="96"/>
      <c r="G33" s="96"/>
      <c r="H33" s="96"/>
      <c r="I33" s="97">
        <v>5000</v>
      </c>
      <c r="J33" s="96">
        <f t="shared" ref="J33:J38" si="7">SUM(D33:H33)</f>
        <v>20000</v>
      </c>
      <c r="K33" s="75"/>
    </row>
    <row r="34" spans="2:11">
      <c r="B34" s="23"/>
      <c r="C34" s="95" t="s">
        <v>91</v>
      </c>
      <c r="D34" s="96">
        <v>2000</v>
      </c>
      <c r="E34" s="96"/>
      <c r="F34" s="96"/>
      <c r="G34" s="96"/>
      <c r="H34" s="96"/>
      <c r="I34" s="97"/>
      <c r="J34" s="96">
        <f t="shared" si="7"/>
        <v>2000</v>
      </c>
      <c r="K34" s="75"/>
    </row>
    <row r="35" spans="2:11">
      <c r="B35" s="23"/>
      <c r="C35" s="95" t="s">
        <v>92</v>
      </c>
      <c r="D35" s="96">
        <v>2000</v>
      </c>
      <c r="E35" s="96">
        <v>2000</v>
      </c>
      <c r="F35" s="96">
        <v>2000</v>
      </c>
      <c r="G35" s="96">
        <v>2000</v>
      </c>
      <c r="H35" s="96">
        <v>2000</v>
      </c>
      <c r="I35" s="97"/>
      <c r="J35" s="96">
        <f t="shared" si="7"/>
        <v>10000</v>
      </c>
      <c r="K35" s="75"/>
    </row>
    <row r="36" spans="2:11" hidden="1">
      <c r="B36" s="23"/>
      <c r="C36" s="98" t="s">
        <v>113</v>
      </c>
      <c r="D36" s="96">
        <v>3000</v>
      </c>
      <c r="E36" s="96">
        <v>3000</v>
      </c>
      <c r="F36" s="96">
        <v>3000</v>
      </c>
      <c r="G36" s="96">
        <v>3000</v>
      </c>
      <c r="H36" s="96">
        <v>3000</v>
      </c>
      <c r="I36" s="97"/>
      <c r="J36" s="96">
        <f t="shared" si="7"/>
        <v>15000</v>
      </c>
      <c r="K36" s="75"/>
    </row>
    <row r="37" spans="2:11" hidden="1">
      <c r="B37" s="23"/>
      <c r="C37" s="95" t="s">
        <v>95</v>
      </c>
      <c r="D37" s="96">
        <v>37500</v>
      </c>
      <c r="E37" s="96">
        <v>37500</v>
      </c>
      <c r="F37" s="96">
        <v>37500</v>
      </c>
      <c r="G37" s="96">
        <v>37500</v>
      </c>
      <c r="H37" s="96">
        <v>37500</v>
      </c>
      <c r="I37" s="97"/>
      <c r="J37" s="96">
        <f t="shared" si="7"/>
        <v>187500</v>
      </c>
      <c r="K37" s="75"/>
    </row>
    <row r="38" spans="2:11">
      <c r="B38" s="23"/>
      <c r="C38" s="95" t="s">
        <v>90</v>
      </c>
      <c r="D38" s="96">
        <v>30000</v>
      </c>
      <c r="E38" s="99"/>
      <c r="F38" s="99"/>
      <c r="G38" s="99"/>
      <c r="H38" s="99"/>
      <c r="I38" s="100"/>
      <c r="J38" s="96">
        <f t="shared" si="7"/>
        <v>30000</v>
      </c>
      <c r="K38" s="75"/>
    </row>
    <row r="39" spans="2:11">
      <c r="B39" s="23"/>
      <c r="C39" s="9" t="s">
        <v>16</v>
      </c>
      <c r="D39" s="16">
        <f>SUM(D33:D38)</f>
        <v>94500</v>
      </c>
      <c r="E39" s="16">
        <f>SUM(E33:E38)</f>
        <v>42500</v>
      </c>
      <c r="F39" s="16">
        <f>SUM(F33:F38)</f>
        <v>42500</v>
      </c>
      <c r="G39" s="16">
        <f>SUM(G33:G38)</f>
        <v>42500</v>
      </c>
      <c r="H39" s="16">
        <f>SUM(H33:H38)</f>
        <v>42500</v>
      </c>
      <c r="J39" s="16">
        <f>SUM(J33:J38)</f>
        <v>264500</v>
      </c>
      <c r="K39" s="34"/>
    </row>
    <row r="40" spans="2:11" ht="29">
      <c r="B40" s="23"/>
      <c r="C40" s="14" t="s">
        <v>151</v>
      </c>
      <c r="D40" s="16"/>
      <c r="E40" s="16"/>
      <c r="F40" s="16"/>
      <c r="G40" s="16"/>
      <c r="H40" s="16"/>
      <c r="J40" s="16"/>
      <c r="K40" s="34"/>
    </row>
    <row r="41" spans="2:11">
      <c r="B41" s="23"/>
      <c r="C41" s="91" t="s">
        <v>93</v>
      </c>
      <c r="D41" s="92">
        <v>40000</v>
      </c>
      <c r="E41" s="92">
        <v>40000</v>
      </c>
      <c r="F41" s="92">
        <v>40000</v>
      </c>
      <c r="G41" s="92">
        <v>40000</v>
      </c>
      <c r="H41" s="92">
        <v>40000</v>
      </c>
      <c r="I41" s="93">
        <v>450000</v>
      </c>
      <c r="J41" s="92">
        <f>SUM(D41:H41)</f>
        <v>200000</v>
      </c>
    </row>
    <row r="42" spans="2:11">
      <c r="B42" s="23"/>
      <c r="C42" s="91" t="s">
        <v>94</v>
      </c>
      <c r="D42" s="92">
        <v>9000</v>
      </c>
      <c r="E42" s="92">
        <v>9000</v>
      </c>
      <c r="F42" s="92">
        <v>9000</v>
      </c>
      <c r="G42" s="92">
        <v>9000</v>
      </c>
      <c r="H42" s="92">
        <v>9000</v>
      </c>
      <c r="I42" s="94"/>
      <c r="J42" s="92">
        <f>SUM(D42:H42)</f>
        <v>45000</v>
      </c>
    </row>
    <row r="43" spans="2:11">
      <c r="B43" s="23"/>
      <c r="C43" s="91" t="s">
        <v>89</v>
      </c>
      <c r="D43" s="92">
        <v>20000</v>
      </c>
      <c r="E43" s="92"/>
      <c r="F43" s="92"/>
      <c r="G43" s="92"/>
      <c r="H43" s="92"/>
      <c r="I43" s="93">
        <v>5000</v>
      </c>
      <c r="J43" s="92">
        <f t="shared" ref="J43:J48" si="8">SUM(D43:H43)</f>
        <v>20000</v>
      </c>
    </row>
    <row r="44" spans="2:11">
      <c r="B44" s="23"/>
      <c r="C44" s="91" t="s">
        <v>91</v>
      </c>
      <c r="D44" s="92">
        <v>2000</v>
      </c>
      <c r="E44" s="92"/>
      <c r="F44" s="92"/>
      <c r="G44" s="92"/>
      <c r="H44" s="92"/>
      <c r="I44" s="93"/>
      <c r="J44" s="92">
        <f t="shared" si="8"/>
        <v>2000</v>
      </c>
    </row>
    <row r="45" spans="2:11">
      <c r="B45" s="23"/>
      <c r="C45" s="91" t="s">
        <v>92</v>
      </c>
      <c r="D45" s="92">
        <v>2000</v>
      </c>
      <c r="E45" s="92">
        <v>2000</v>
      </c>
      <c r="F45" s="92">
        <v>2000</v>
      </c>
      <c r="G45" s="92">
        <v>2000</v>
      </c>
      <c r="H45" s="92">
        <v>2000</v>
      </c>
      <c r="I45" s="93"/>
      <c r="J45" s="92">
        <f t="shared" si="8"/>
        <v>10000</v>
      </c>
    </row>
    <row r="46" spans="2:11">
      <c r="B46" s="23"/>
      <c r="C46" s="102" t="s">
        <v>152</v>
      </c>
      <c r="D46" s="92">
        <v>3000</v>
      </c>
      <c r="E46" s="92">
        <v>3000</v>
      </c>
      <c r="F46" s="92">
        <v>3000</v>
      </c>
      <c r="G46" s="92">
        <v>3000</v>
      </c>
      <c r="H46" s="92">
        <v>3000</v>
      </c>
      <c r="I46" s="93"/>
      <c r="J46" s="92">
        <f t="shared" si="8"/>
        <v>15000</v>
      </c>
    </row>
    <row r="47" spans="2:11">
      <c r="B47" s="23"/>
      <c r="C47" s="91" t="s">
        <v>95</v>
      </c>
      <c r="D47" s="92">
        <v>37500</v>
      </c>
      <c r="E47" s="92">
        <v>37500</v>
      </c>
      <c r="F47" s="92">
        <v>37500</v>
      </c>
      <c r="G47" s="92">
        <v>37500</v>
      </c>
      <c r="H47" s="92">
        <v>37500</v>
      </c>
      <c r="I47" s="93"/>
      <c r="J47" s="92">
        <f t="shared" si="8"/>
        <v>187500</v>
      </c>
    </row>
    <row r="48" spans="2:11">
      <c r="B48" s="23"/>
      <c r="C48" s="91" t="s">
        <v>90</v>
      </c>
      <c r="D48" s="92">
        <v>30000</v>
      </c>
      <c r="E48" s="101"/>
      <c r="F48" s="101"/>
      <c r="G48" s="101"/>
      <c r="H48" s="101"/>
      <c r="I48" s="94"/>
      <c r="J48" s="92">
        <f t="shared" si="8"/>
        <v>30000</v>
      </c>
    </row>
    <row r="49" spans="2:11">
      <c r="B49" s="23"/>
      <c r="D49" s="13" t="s">
        <v>31</v>
      </c>
      <c r="E49" s="10"/>
      <c r="F49" s="10"/>
      <c r="G49" s="10"/>
      <c r="H49" s="10"/>
      <c r="J49" s="15"/>
      <c r="K49" s="79"/>
    </row>
    <row r="50" spans="2:11">
      <c r="B50" s="23"/>
      <c r="C50" s="103" t="s">
        <v>87</v>
      </c>
      <c r="D50" s="92">
        <v>144000</v>
      </c>
      <c r="E50" s="92">
        <v>144000</v>
      </c>
      <c r="F50" s="92">
        <v>144000</v>
      </c>
      <c r="G50" s="92">
        <v>144000</v>
      </c>
      <c r="H50" s="92">
        <v>144000</v>
      </c>
      <c r="I50" s="93"/>
      <c r="J50" s="92">
        <f t="shared" si="5"/>
        <v>720000</v>
      </c>
      <c r="K50" s="79"/>
    </row>
    <row r="51" spans="2:11" ht="29">
      <c r="B51" s="23"/>
      <c r="C51" s="103" t="s">
        <v>112</v>
      </c>
      <c r="D51" s="92">
        <v>16000</v>
      </c>
      <c r="E51" s="92">
        <v>16000</v>
      </c>
      <c r="F51" s="92">
        <v>16000</v>
      </c>
      <c r="G51" s="92">
        <v>16000</v>
      </c>
      <c r="H51" s="92">
        <v>16000</v>
      </c>
      <c r="I51" s="93"/>
      <c r="J51" s="92">
        <f t="shared" si="5"/>
        <v>80000</v>
      </c>
    </row>
    <row r="52" spans="2:11">
      <c r="B52" s="23"/>
      <c r="C52" s="13"/>
      <c r="D52" s="15"/>
      <c r="E52" s="15"/>
      <c r="F52" s="15"/>
      <c r="G52" s="15"/>
      <c r="H52" s="15"/>
      <c r="I52" s="35"/>
      <c r="J52" s="15">
        <f t="shared" si="5"/>
        <v>0</v>
      </c>
    </row>
    <row r="53" spans="2:11">
      <c r="B53" s="23"/>
      <c r="C53" s="62"/>
      <c r="D53" s="15"/>
      <c r="E53" s="15"/>
      <c r="F53" s="15"/>
      <c r="G53" s="15"/>
      <c r="H53" s="15"/>
      <c r="I53" s="35"/>
      <c r="J53" s="15">
        <f t="shared" si="5"/>
        <v>0</v>
      </c>
    </row>
    <row r="54" spans="2:11">
      <c r="B54" s="23"/>
      <c r="C54" s="25"/>
      <c r="D54" s="15"/>
      <c r="E54" s="11"/>
      <c r="F54" s="11"/>
      <c r="G54" s="11"/>
      <c r="H54" s="11"/>
      <c r="J54" s="15">
        <f t="shared" si="5"/>
        <v>0</v>
      </c>
    </row>
    <row r="55" spans="2:11">
      <c r="B55" s="23"/>
      <c r="C55" s="9" t="s">
        <v>17</v>
      </c>
      <c r="D55" s="16">
        <f>SUM(D50:D54)</f>
        <v>160000</v>
      </c>
      <c r="E55" s="16">
        <f t="shared" ref="E55:H55" si="9">SUM(E50:E54)</f>
        <v>160000</v>
      </c>
      <c r="F55" s="16">
        <f t="shared" si="9"/>
        <v>160000</v>
      </c>
      <c r="G55" s="16">
        <f t="shared" si="9"/>
        <v>160000</v>
      </c>
      <c r="H55" s="16">
        <f t="shared" si="9"/>
        <v>160000</v>
      </c>
      <c r="J55" s="16">
        <f>SUM(J50:J54)</f>
        <v>800000</v>
      </c>
    </row>
    <row r="56" spans="2:11">
      <c r="B56" s="24"/>
      <c r="C56" s="14" t="s">
        <v>143</v>
      </c>
      <c r="D56" s="13" t="s">
        <v>31</v>
      </c>
      <c r="E56" s="10"/>
      <c r="F56" s="10"/>
      <c r="G56" s="10"/>
      <c r="H56" s="10"/>
      <c r="J56" s="15"/>
    </row>
    <row r="57" spans="2:11">
      <c r="B57" s="24"/>
      <c r="C57" s="91" t="s">
        <v>144</v>
      </c>
      <c r="D57" s="92">
        <f>544500/5</f>
        <v>108900</v>
      </c>
      <c r="E57" s="92">
        <f>544500/5</f>
        <v>108900</v>
      </c>
      <c r="F57" s="92">
        <f>544500/5</f>
        <v>108900</v>
      </c>
      <c r="G57" s="92">
        <f>544500/5</f>
        <v>108900</v>
      </c>
      <c r="H57" s="92">
        <f>544500/5</f>
        <v>108900</v>
      </c>
      <c r="I57" s="94"/>
      <c r="J57" s="92">
        <f t="shared" ref="J57" si="10">SUM(D57:H57)</f>
        <v>544500</v>
      </c>
    </row>
    <row r="58" spans="2:11" ht="29">
      <c r="B58" s="6"/>
      <c r="C58" s="91" t="s">
        <v>145</v>
      </c>
      <c r="D58" s="92">
        <f>1415700/5</f>
        <v>283140</v>
      </c>
      <c r="E58" s="92">
        <f>1415700/5</f>
        <v>283140</v>
      </c>
      <c r="F58" s="92">
        <f>1415700/5</f>
        <v>283140</v>
      </c>
      <c r="G58" s="92">
        <f>1415700/5</f>
        <v>283140</v>
      </c>
      <c r="H58" s="92">
        <f>1415700/5</f>
        <v>283140</v>
      </c>
      <c r="I58" s="94"/>
      <c r="J58" s="92">
        <f t="shared" ref="J58" si="11">SUM(D58:H58)</f>
        <v>1415700</v>
      </c>
    </row>
    <row r="59" spans="2:11">
      <c r="C59" s="25"/>
      <c r="D59" s="15"/>
      <c r="E59" s="15"/>
      <c r="F59" s="15"/>
      <c r="G59" s="15"/>
      <c r="H59" s="15"/>
      <c r="I59" s="35">
        <v>781250</v>
      </c>
      <c r="J59" s="15">
        <f t="shared" si="5"/>
        <v>0</v>
      </c>
    </row>
    <row r="60" spans="2:11">
      <c r="C60" s="25"/>
      <c r="D60" s="15"/>
      <c r="E60" s="15"/>
      <c r="F60" s="15"/>
      <c r="G60" s="15"/>
      <c r="H60" s="15"/>
      <c r="I60" s="35">
        <v>2083335</v>
      </c>
      <c r="J60" s="15">
        <f t="shared" si="5"/>
        <v>0</v>
      </c>
    </row>
    <row r="61" spans="2:11">
      <c r="C61" s="25"/>
      <c r="D61" s="15"/>
      <c r="E61" s="11"/>
      <c r="F61" s="11"/>
      <c r="G61" s="11"/>
      <c r="H61" s="11"/>
      <c r="J61" s="15">
        <f t="shared" si="5"/>
        <v>0</v>
      </c>
    </row>
    <row r="62" spans="2:11">
      <c r="C62" s="25"/>
      <c r="D62" s="15"/>
      <c r="E62" s="11"/>
      <c r="F62" s="11"/>
      <c r="G62" s="11"/>
      <c r="H62" s="11"/>
      <c r="J62" s="15">
        <f t="shared" si="5"/>
        <v>0</v>
      </c>
    </row>
    <row r="63" spans="2:11">
      <c r="B63" s="6"/>
      <c r="C63" s="10"/>
      <c r="D63" s="15"/>
      <c r="E63" s="11"/>
      <c r="F63" s="11"/>
      <c r="G63" s="11"/>
      <c r="H63" s="11"/>
      <c r="J63" s="15">
        <f t="shared" si="5"/>
        <v>0</v>
      </c>
    </row>
    <row r="64" spans="2:11" s="1" customFormat="1">
      <c r="C64" s="9" t="s">
        <v>18</v>
      </c>
      <c r="D64" s="104">
        <f>SUM(D57:D63)</f>
        <v>392040</v>
      </c>
      <c r="E64" s="104">
        <f>SUM(E57:E63)</f>
        <v>392040</v>
      </c>
      <c r="F64" s="104">
        <f>SUM(F57:F63)</f>
        <v>392040</v>
      </c>
      <c r="G64" s="104">
        <f>SUM(G57:G63)</f>
        <v>392040</v>
      </c>
      <c r="H64" s="104">
        <f>SUM(H57:H63)</f>
        <v>392040</v>
      </c>
      <c r="I64" s="94"/>
      <c r="J64" s="104">
        <f>SUM(J57:J63)</f>
        <v>1960200</v>
      </c>
    </row>
    <row r="65" spans="2:10">
      <c r="B65" s="6"/>
      <c r="C65" s="9" t="s">
        <v>19</v>
      </c>
      <c r="D65" s="104">
        <f>SUM(D64,D55,D39,D31,D27,D16,D11)</f>
        <v>695540</v>
      </c>
      <c r="E65" s="104">
        <f>SUM(E64,E55,E39,E31,E27,E16,E11)</f>
        <v>643540</v>
      </c>
      <c r="F65" s="104">
        <f>SUM(F64,F55,F39,F31,F27,F16,F11)</f>
        <v>643540</v>
      </c>
      <c r="G65" s="104">
        <f>SUM(G64,G55,G39,G31,G27,G16,G11)</f>
        <v>643540</v>
      </c>
      <c r="H65" s="104">
        <f>SUM(H64,H55,H39,H31,H27,H16,H11)</f>
        <v>643540</v>
      </c>
      <c r="I65" s="94"/>
      <c r="J65" s="104">
        <f t="shared" si="5"/>
        <v>3269700</v>
      </c>
    </row>
    <row r="66" spans="2:10">
      <c r="B66" s="6"/>
      <c r="D66"/>
      <c r="E66"/>
      <c r="H66"/>
      <c r="I66"/>
      <c r="J66" t="s">
        <v>20</v>
      </c>
    </row>
    <row r="67" spans="2:10">
      <c r="B67" s="23"/>
      <c r="C67" s="17" t="s">
        <v>39</v>
      </c>
      <c r="D67" s="18"/>
      <c r="E67" s="18"/>
      <c r="F67" s="18"/>
      <c r="G67" s="18"/>
      <c r="H67" s="18"/>
      <c r="I67"/>
      <c r="J67" s="18" t="s">
        <v>20</v>
      </c>
    </row>
    <row r="68" spans="2:10">
      <c r="B68" s="23"/>
      <c r="C68" s="25"/>
      <c r="D68" s="13"/>
      <c r="E68" s="10"/>
      <c r="F68" s="10"/>
      <c r="G68" s="10"/>
      <c r="H68" s="10"/>
      <c r="J68" s="15">
        <f>SUM(D68:H68)</f>
        <v>0</v>
      </c>
    </row>
    <row r="69" spans="2:10">
      <c r="B69" s="24"/>
      <c r="C69" s="25"/>
      <c r="D69" s="13"/>
      <c r="E69" s="10"/>
      <c r="F69" s="10"/>
      <c r="G69" s="10"/>
      <c r="H69" s="10"/>
      <c r="J69" s="15">
        <f t="shared" ref="J69:J70" si="12">SUM(D69:H69)</f>
        <v>0</v>
      </c>
    </row>
    <row r="70" spans="2:10" ht="15" thickBot="1">
      <c r="B70" s="6"/>
      <c r="C70" s="9" t="s">
        <v>21</v>
      </c>
      <c r="D70" s="16">
        <f>SUM(D68:D69)</f>
        <v>0</v>
      </c>
      <c r="E70" s="16">
        <f t="shared" ref="E70:H70" si="13">SUM(E68:E69)</f>
        <v>0</v>
      </c>
      <c r="F70" s="16">
        <f t="shared" si="13"/>
        <v>0</v>
      </c>
      <c r="G70" s="16">
        <f t="shared" si="13"/>
        <v>0</v>
      </c>
      <c r="H70" s="16">
        <f t="shared" si="13"/>
        <v>0</v>
      </c>
      <c r="J70" s="16">
        <f t="shared" si="12"/>
        <v>0</v>
      </c>
    </row>
    <row r="71" spans="2:10" ht="29.5" thickBot="1">
      <c r="B71" s="19" t="s">
        <v>22</v>
      </c>
      <c r="D71"/>
      <c r="E71"/>
      <c r="H71"/>
      <c r="I71"/>
      <c r="J71" t="s">
        <v>20</v>
      </c>
    </row>
    <row r="72" spans="2:10" ht="15" thickBot="1">
      <c r="B72" s="6"/>
      <c r="C72" s="19"/>
      <c r="D72" s="20">
        <f>SUM(D70,D65)</f>
        <v>695540</v>
      </c>
      <c r="E72" s="20">
        <f t="shared" ref="E72:J72" si="14">SUM(E70,E65)</f>
        <v>643540</v>
      </c>
      <c r="F72" s="20">
        <f t="shared" si="14"/>
        <v>643540</v>
      </c>
      <c r="G72" s="20">
        <f t="shared" si="14"/>
        <v>643540</v>
      </c>
      <c r="H72" s="20">
        <f t="shared" si="14"/>
        <v>643540</v>
      </c>
      <c r="I72" s="7">
        <f>SUM(I70,I65)</f>
        <v>0</v>
      </c>
      <c r="J72" s="20">
        <f t="shared" si="14"/>
        <v>3269700</v>
      </c>
    </row>
    <row r="73" spans="2:10">
      <c r="B73" s="6"/>
    </row>
    <row r="74" spans="2:10">
      <c r="B74" s="6"/>
    </row>
    <row r="75" spans="2:10">
      <c r="B75" s="6"/>
    </row>
    <row r="76" spans="2:10">
      <c r="B76" s="6"/>
    </row>
    <row r="77" spans="2:10">
      <c r="B77" s="6"/>
    </row>
    <row r="78" spans="2:10">
      <c r="B78" s="6"/>
    </row>
  </sheetData>
  <pageMargins left="0.7" right="0.7" top="0.75" bottom="0.75" header="0.3" footer="0.3"/>
  <pageSetup scale="89" fitToHeight="0" orientation="landscape" r:id="rId1"/>
  <ignoredErrors>
    <ignoredError sqref="J8 J20:J26 J59:J6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A1:AM74"/>
  <sheetViews>
    <sheetView showGridLines="0" tabSelected="1" zoomScale="94" zoomScaleNormal="85" workbookViewId="0">
      <pane xSplit="3" ySplit="6" topLeftCell="D3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O61" sqref="O61"/>
    </sheetView>
  </sheetViews>
  <sheetFormatPr defaultColWidth="9.1796875" defaultRowHeight="14.5"/>
  <cols>
    <col min="1" max="1" width="3.1796875" customWidth="1"/>
    <col min="2" max="2" width="10" customWidth="1"/>
    <col min="3" max="3" width="46.81640625" customWidth="1"/>
    <col min="4" max="4" width="12.81640625" style="6" customWidth="1"/>
    <col min="5" max="5" width="12.453125" style="2" customWidth="1"/>
    <col min="6" max="6" width="12.81640625" customWidth="1"/>
    <col min="7" max="7" width="12.453125" customWidth="1"/>
    <col min="8" max="8" width="12.81640625" style="2" customWidth="1"/>
    <col min="9" max="9" width="0.81640625" style="7" customWidth="1"/>
    <col min="10" max="10" width="12.81640625" bestFit="1" customWidth="1"/>
    <col min="11" max="11" width="10.1796875" customWidth="1"/>
    <col min="14" max="14" width="9.453125" bestFit="1" customWidth="1"/>
  </cols>
  <sheetData>
    <row r="1" spans="1:39">
      <c r="A1">
        <v>992</v>
      </c>
    </row>
    <row r="2" spans="1:39" ht="23.5">
      <c r="B2" s="30" t="s">
        <v>29</v>
      </c>
    </row>
    <row r="3" spans="1:39">
      <c r="B3" s="65" t="s">
        <v>74</v>
      </c>
    </row>
    <row r="4" spans="1:39">
      <c r="B4" s="5"/>
    </row>
    <row r="5" spans="1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1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1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ht="29">
      <c r="B8" s="23"/>
      <c r="C8" s="91" t="s">
        <v>96</v>
      </c>
      <c r="D8" s="92">
        <v>80000</v>
      </c>
      <c r="E8" s="92">
        <v>84000</v>
      </c>
      <c r="F8" s="92">
        <v>88200</v>
      </c>
      <c r="G8" s="92">
        <v>92610</v>
      </c>
      <c r="H8" s="92">
        <v>97240.5</v>
      </c>
      <c r="I8" s="93">
        <v>450000</v>
      </c>
      <c r="J8" s="92">
        <f>SUM(D8:H8)</f>
        <v>442050.5</v>
      </c>
    </row>
    <row r="9" spans="1:39">
      <c r="B9" s="23"/>
      <c r="C9" s="91" t="s">
        <v>101</v>
      </c>
      <c r="D9" s="92">
        <v>60000</v>
      </c>
      <c r="E9" s="92">
        <f>D9+N10</f>
        <v>60000</v>
      </c>
      <c r="F9" s="92">
        <f>SUM(E9+N10)</f>
        <v>60000</v>
      </c>
      <c r="G9" s="92">
        <v>69000</v>
      </c>
      <c r="H9" s="92">
        <v>72000</v>
      </c>
      <c r="I9" s="94"/>
      <c r="J9" s="92">
        <f>SUM(D9:H9)</f>
        <v>321000</v>
      </c>
    </row>
    <row r="10" spans="1:39">
      <c r="B10" s="23"/>
      <c r="C10" s="157"/>
      <c r="D10" s="92"/>
      <c r="E10" s="101"/>
      <c r="F10" s="101"/>
      <c r="G10" s="101"/>
      <c r="H10" s="101"/>
      <c r="I10" s="94"/>
      <c r="J10" s="92">
        <f>SUM(D10:H10)</f>
        <v>0</v>
      </c>
      <c r="N10" s="72"/>
    </row>
    <row r="11" spans="1:39">
      <c r="B11" s="23"/>
      <c r="C11" s="9" t="s">
        <v>12</v>
      </c>
      <c r="D11" s="16">
        <f>SUM(D8:D10)</f>
        <v>140000</v>
      </c>
      <c r="E11" s="16">
        <f t="shared" ref="E11:J11" si="0">SUM(E8:E10)</f>
        <v>144000</v>
      </c>
      <c r="F11" s="16">
        <f t="shared" si="0"/>
        <v>148200</v>
      </c>
      <c r="G11" s="16">
        <f t="shared" si="0"/>
        <v>161610</v>
      </c>
      <c r="H11" s="16">
        <f t="shared" si="0"/>
        <v>169240.5</v>
      </c>
      <c r="I11" s="7">
        <f t="shared" si="0"/>
        <v>450000</v>
      </c>
      <c r="J11" s="16">
        <f t="shared" si="0"/>
        <v>763050.5</v>
      </c>
    </row>
    <row r="12" spans="1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1:39" ht="29">
      <c r="B13" s="23"/>
      <c r="C13" s="25" t="s">
        <v>109</v>
      </c>
      <c r="D13" s="15">
        <v>20000</v>
      </c>
      <c r="E13" s="15">
        <v>20000</v>
      </c>
      <c r="F13" s="15">
        <v>20000</v>
      </c>
      <c r="G13" s="15">
        <v>20000</v>
      </c>
      <c r="H13" s="15">
        <v>20000</v>
      </c>
      <c r="J13" s="15">
        <f>SUM(D13:H13)</f>
        <v>100000</v>
      </c>
    </row>
    <row r="14" spans="1:39">
      <c r="B14" s="23"/>
      <c r="C14" s="25" t="s">
        <v>108</v>
      </c>
      <c r="D14" s="15">
        <v>15000</v>
      </c>
      <c r="E14" s="15">
        <v>15000</v>
      </c>
      <c r="F14" s="15">
        <v>15000</v>
      </c>
      <c r="G14" s="15">
        <v>15000</v>
      </c>
      <c r="H14" s="15">
        <v>15000</v>
      </c>
      <c r="J14" s="15">
        <f t="shared" ref="J14:J15" si="1">SUM(D14:H14)</f>
        <v>75000</v>
      </c>
    </row>
    <row r="15" spans="1:39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1:39">
      <c r="B16" s="23"/>
      <c r="C16" s="9" t="s">
        <v>13</v>
      </c>
      <c r="D16" s="16">
        <f>SUM(D13:D15)</f>
        <v>35000</v>
      </c>
      <c r="E16" s="16">
        <f t="shared" ref="E16:J16" si="2">SUM(E13:E15)</f>
        <v>35000</v>
      </c>
      <c r="F16" s="16">
        <f t="shared" si="2"/>
        <v>35000</v>
      </c>
      <c r="G16" s="16">
        <f t="shared" si="2"/>
        <v>35000</v>
      </c>
      <c r="H16" s="16">
        <f t="shared" si="2"/>
        <v>35000</v>
      </c>
      <c r="I16" s="7">
        <f t="shared" si="2"/>
        <v>0</v>
      </c>
      <c r="J16" s="16">
        <f t="shared" si="2"/>
        <v>175000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>
      <c r="B19" s="23"/>
      <c r="C19" s="29"/>
      <c r="D19" s="15" t="s">
        <v>35</v>
      </c>
      <c r="E19" s="11" t="s">
        <v>35</v>
      </c>
      <c r="F19" s="11" t="s">
        <v>35</v>
      </c>
      <c r="G19" s="11"/>
      <c r="H19" s="11"/>
      <c r="J19" s="15">
        <f t="shared" si="3"/>
        <v>0</v>
      </c>
    </row>
    <row r="20" spans="2:10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2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2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2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2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2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2" ht="29">
      <c r="B37" s="23"/>
      <c r="C37" s="91" t="s">
        <v>150</v>
      </c>
      <c r="D37" s="92">
        <v>25000</v>
      </c>
      <c r="E37" s="92"/>
      <c r="F37" s="92"/>
      <c r="G37" s="92"/>
      <c r="H37" s="92"/>
      <c r="I37" s="93">
        <v>5106000</v>
      </c>
      <c r="J37" s="92">
        <f t="shared" si="6"/>
        <v>25000</v>
      </c>
    </row>
    <row r="38" spans="2:12" ht="29">
      <c r="B38" s="23"/>
      <c r="C38" s="91" t="s">
        <v>115</v>
      </c>
      <c r="D38" s="92">
        <v>24600</v>
      </c>
      <c r="E38" s="92"/>
      <c r="F38" s="92"/>
      <c r="G38" s="92"/>
      <c r="H38" s="92"/>
      <c r="I38" s="93">
        <v>22500000</v>
      </c>
      <c r="J38" s="92">
        <f t="shared" si="6"/>
        <v>24600</v>
      </c>
    </row>
    <row r="39" spans="2:12">
      <c r="B39" s="23"/>
      <c r="C39" s="91" t="s">
        <v>97</v>
      </c>
      <c r="D39" s="92">
        <v>0</v>
      </c>
      <c r="E39" s="92">
        <f>5000+24600</f>
        <v>29600</v>
      </c>
      <c r="F39" s="92">
        <f>5000+24600</f>
        <v>29600</v>
      </c>
      <c r="G39" s="92">
        <f>5000+24600</f>
        <v>29600</v>
      </c>
      <c r="H39" s="92">
        <f>5000+24600</f>
        <v>29600</v>
      </c>
      <c r="I39" s="93">
        <v>22500000</v>
      </c>
      <c r="J39" s="92">
        <f t="shared" ref="J39" si="9">SUM(D39:H39)</f>
        <v>118400</v>
      </c>
    </row>
    <row r="40" spans="2:12">
      <c r="B40" s="23"/>
      <c r="C40" s="25"/>
      <c r="D40" s="15"/>
      <c r="E40" s="15"/>
      <c r="F40" s="15"/>
      <c r="G40" s="15"/>
      <c r="H40" s="15"/>
      <c r="I40" s="35">
        <v>75000000</v>
      </c>
      <c r="J40" s="15">
        <f t="shared" si="6"/>
        <v>0</v>
      </c>
    </row>
    <row r="41" spans="2:12">
      <c r="B41" s="23"/>
      <c r="C41" s="25"/>
      <c r="D41" s="15"/>
      <c r="E41" s="11"/>
      <c r="F41" s="11"/>
      <c r="G41" s="11"/>
      <c r="H41" s="11"/>
      <c r="J41" s="15">
        <f t="shared" si="6"/>
        <v>0</v>
      </c>
      <c r="L41" s="34"/>
    </row>
    <row r="42" spans="2:12">
      <c r="B42" s="23"/>
      <c r="C42" s="9" t="s">
        <v>40</v>
      </c>
      <c r="D42" s="16">
        <f>SUM(D37:D41)</f>
        <v>49600</v>
      </c>
      <c r="E42" s="16">
        <f t="shared" ref="E42:H42" si="10">SUM(E37:E41)</f>
        <v>29600</v>
      </c>
      <c r="F42" s="16">
        <f t="shared" si="10"/>
        <v>29600</v>
      </c>
      <c r="G42" s="16">
        <f t="shared" si="10"/>
        <v>29600</v>
      </c>
      <c r="H42" s="16">
        <f t="shared" si="10"/>
        <v>29600</v>
      </c>
      <c r="J42" s="16">
        <f t="shared" si="6"/>
        <v>168000</v>
      </c>
    </row>
    <row r="43" spans="2:12">
      <c r="B43" s="23"/>
      <c r="C43" s="14" t="s">
        <v>41</v>
      </c>
      <c r="D43" s="13" t="s">
        <v>31</v>
      </c>
      <c r="E43" s="10"/>
      <c r="F43" s="10"/>
      <c r="G43" s="10"/>
      <c r="H43" s="10"/>
      <c r="J43" s="15"/>
    </row>
    <row r="44" spans="2:12" ht="29">
      <c r="B44" s="23"/>
      <c r="C44" s="91" t="s">
        <v>116</v>
      </c>
      <c r="D44" s="92">
        <v>40000</v>
      </c>
      <c r="E44" s="92">
        <v>40000</v>
      </c>
      <c r="F44" s="92">
        <v>40000</v>
      </c>
      <c r="G44" s="92">
        <v>40000</v>
      </c>
      <c r="H44" s="92">
        <v>40000</v>
      </c>
      <c r="I44" s="93">
        <v>375000</v>
      </c>
      <c r="J44" s="92">
        <f t="shared" si="6"/>
        <v>200000</v>
      </c>
    </row>
    <row r="45" spans="2:12" ht="29">
      <c r="B45" s="23"/>
      <c r="C45" s="91" t="s">
        <v>118</v>
      </c>
      <c r="D45" s="92">
        <f>9000+9000</f>
        <v>18000</v>
      </c>
      <c r="E45" s="92">
        <f>9000+9000</f>
        <v>18000</v>
      </c>
      <c r="F45" s="92">
        <f>9000+9000</f>
        <v>18000</v>
      </c>
      <c r="G45" s="92">
        <f>9000+9000</f>
        <v>18000</v>
      </c>
      <c r="H45" s="92">
        <f>9000+9000</f>
        <v>18000</v>
      </c>
      <c r="I45" s="93">
        <v>781250</v>
      </c>
      <c r="J45" s="92">
        <f t="shared" si="6"/>
        <v>90000</v>
      </c>
    </row>
    <row r="46" spans="2:12" ht="29">
      <c r="B46" s="23"/>
      <c r="C46" s="91" t="s">
        <v>117</v>
      </c>
      <c r="D46" s="92">
        <v>10000</v>
      </c>
      <c r="E46" s="92">
        <v>10000</v>
      </c>
      <c r="F46" s="92">
        <v>10000</v>
      </c>
      <c r="G46" s="92">
        <v>10000</v>
      </c>
      <c r="H46" s="92">
        <v>10000</v>
      </c>
      <c r="I46" s="94"/>
      <c r="J46" s="92">
        <f>SUM(D46:H46)</f>
        <v>50000</v>
      </c>
    </row>
    <row r="47" spans="2:12">
      <c r="B47" s="23"/>
      <c r="C47" s="25"/>
      <c r="D47" s="15"/>
      <c r="E47" s="15"/>
      <c r="F47" s="15"/>
      <c r="G47" s="15"/>
      <c r="H47" s="15"/>
      <c r="I47" s="35">
        <v>2083335</v>
      </c>
      <c r="J47" s="15">
        <f t="shared" si="6"/>
        <v>0</v>
      </c>
    </row>
    <row r="48" spans="2:12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25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3"/>
      <c r="C50" s="10"/>
      <c r="D50" s="15"/>
      <c r="E50" s="11"/>
      <c r="F50" s="11"/>
      <c r="G50" s="11"/>
      <c r="H50" s="11"/>
      <c r="J50" s="15">
        <f t="shared" si="6"/>
        <v>0</v>
      </c>
    </row>
    <row r="51" spans="2:10">
      <c r="B51" s="24"/>
      <c r="C51" s="9" t="s">
        <v>18</v>
      </c>
      <c r="D51" s="16">
        <f>SUM(D44:D50)</f>
        <v>68000</v>
      </c>
      <c r="E51" s="16">
        <f>SUM(E44:E50)</f>
        <v>68000</v>
      </c>
      <c r="F51" s="16">
        <f>SUM(F44:F50)</f>
        <v>68000</v>
      </c>
      <c r="G51" s="16">
        <f>SUM(G44:G50)</f>
        <v>68000</v>
      </c>
      <c r="H51" s="16">
        <f>SUM(H44:H50)</f>
        <v>68000</v>
      </c>
      <c r="J51" s="16">
        <f t="shared" si="6"/>
        <v>340000</v>
      </c>
    </row>
    <row r="52" spans="2:10">
      <c r="B52" s="24"/>
      <c r="C52" s="9" t="s">
        <v>19</v>
      </c>
      <c r="D52" s="16">
        <f>SUM(D51,D42,D35,D31,D27,D16,D11)</f>
        <v>292600</v>
      </c>
      <c r="E52" s="16">
        <f>SUM(E51,E42,E35,E31,E27,E16,E11)</f>
        <v>276600</v>
      </c>
      <c r="F52" s="16">
        <f>SUM(F51,F42,F35,F31,F27,F16,F11)</f>
        <v>280800</v>
      </c>
      <c r="G52" s="16">
        <f>SUM(G51,G42,G35,G31,G27,G16,G11)</f>
        <v>294210</v>
      </c>
      <c r="H52" s="16">
        <f>SUM(H51,H42,H35,H31,H27,H16,H11)</f>
        <v>301840.5</v>
      </c>
      <c r="J52" s="16">
        <f t="shared" si="6"/>
        <v>1446050.5</v>
      </c>
    </row>
    <row r="53" spans="2:10">
      <c r="B53" s="6"/>
      <c r="D53"/>
      <c r="E53"/>
      <c r="H53"/>
      <c r="I53"/>
      <c r="J53" t="s">
        <v>20</v>
      </c>
    </row>
    <row r="54" spans="2:10" ht="29">
      <c r="B54" s="70" t="s">
        <v>39</v>
      </c>
      <c r="C54" s="17" t="s">
        <v>39</v>
      </c>
      <c r="D54" s="18"/>
      <c r="E54" s="18"/>
      <c r="F54" s="18"/>
      <c r="G54" s="18"/>
      <c r="H54" s="18"/>
      <c r="I54"/>
      <c r="J54" s="18" t="s">
        <v>20</v>
      </c>
    </row>
    <row r="55" spans="2:10">
      <c r="B55" s="23"/>
      <c r="C55" s="25"/>
      <c r="D55" s="15"/>
      <c r="E55" s="15"/>
      <c r="F55" s="15"/>
      <c r="G55" s="15"/>
      <c r="H55" s="15"/>
      <c r="I55" s="35">
        <v>2083335</v>
      </c>
      <c r="J55" s="15">
        <f t="shared" ref="J55" si="11">SUM(D55:H55)</f>
        <v>0</v>
      </c>
    </row>
    <row r="56" spans="2:10">
      <c r="B56" s="23"/>
      <c r="C56" s="25"/>
      <c r="D56" s="13"/>
      <c r="E56" s="10"/>
      <c r="F56" s="10"/>
      <c r="G56" s="10"/>
      <c r="H56" s="10"/>
      <c r="J56" s="15">
        <f t="shared" ref="J56:J57" si="12">SUM(D56:H56)</f>
        <v>0</v>
      </c>
    </row>
    <row r="57" spans="2:10">
      <c r="B57" s="24"/>
      <c r="C57" s="9" t="s">
        <v>21</v>
      </c>
      <c r="D57" s="16">
        <f>SUM(D55:D56)</f>
        <v>0</v>
      </c>
      <c r="E57" s="16">
        <f>SUM(E55:E56)</f>
        <v>0</v>
      </c>
      <c r="F57" s="16">
        <f>SUM(F55:F56)</f>
        <v>0</v>
      </c>
      <c r="G57" s="16">
        <f>SUM(G55:G56)</f>
        <v>0</v>
      </c>
      <c r="H57" s="16">
        <f>SUM(H55:H56)</f>
        <v>0</v>
      </c>
      <c r="J57" s="16">
        <f t="shared" si="12"/>
        <v>0</v>
      </c>
    </row>
    <row r="58" spans="2:10" ht="15" thickBot="1">
      <c r="B58" s="6"/>
      <c r="D58"/>
      <c r="E58"/>
      <c r="H58"/>
      <c r="I58"/>
      <c r="J58" t="s">
        <v>20</v>
      </c>
    </row>
    <row r="59" spans="2:10" s="1" customFormat="1" ht="29.5" thickBot="1">
      <c r="B59" s="19" t="s">
        <v>22</v>
      </c>
      <c r="C59" s="154"/>
      <c r="D59" s="155">
        <f t="shared" ref="D59:J59" si="13">SUM(D57,D52)</f>
        <v>292600</v>
      </c>
      <c r="E59" s="155">
        <f t="shared" si="13"/>
        <v>276600</v>
      </c>
      <c r="F59" s="155">
        <f t="shared" si="13"/>
        <v>280800</v>
      </c>
      <c r="G59" s="155">
        <f t="shared" si="13"/>
        <v>294210</v>
      </c>
      <c r="H59" s="155">
        <f t="shared" si="13"/>
        <v>301840.5</v>
      </c>
      <c r="I59" s="90">
        <f t="shared" si="13"/>
        <v>0</v>
      </c>
      <c r="J59" s="155">
        <f t="shared" si="13"/>
        <v>1446050.5</v>
      </c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  <row r="74" spans="2:2">
      <c r="B74" s="6"/>
    </row>
  </sheetData>
  <pageMargins left="0.7" right="0.7" top="0.75" bottom="0.75" header="0.3" footer="0.3"/>
  <pageSetup scale="89" fitToHeight="0" orientation="landscape" r:id="rId1"/>
  <ignoredErrors>
    <ignoredError sqref="J8 J20:J26 J33 J40 J47 J37:J38 J44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4" zoomScale="116" zoomScaleNormal="85" workbookViewId="0">
      <selection activeCell="J28" sqref="J28"/>
    </sheetView>
  </sheetViews>
  <sheetFormatPr defaultColWidth="9.1796875" defaultRowHeight="15" customHeight="1"/>
  <cols>
    <col min="1" max="1" width="3.1796875" customWidth="1"/>
    <col min="2" max="2" width="12.1796875" customWidth="1"/>
    <col min="3" max="3" width="55.08984375" customWidth="1"/>
    <col min="4" max="4" width="12.81640625" style="6" bestFit="1" customWidth="1"/>
    <col min="5" max="5" width="12.81640625" style="2" customWidth="1"/>
    <col min="6" max="6" width="12.1796875" customWidth="1"/>
    <col min="7" max="7" width="11.453125" customWidth="1"/>
    <col min="8" max="8" width="12" style="2" customWidth="1"/>
    <col min="9" max="9" width="3.54296875" style="7" customWidth="1"/>
    <col min="10" max="10" width="14.54296875" bestFit="1" customWidth="1"/>
    <col min="11" max="11" width="10.1796875" customWidth="1"/>
  </cols>
  <sheetData>
    <row r="2" spans="2:39" ht="23.5">
      <c r="B2" s="30" t="s">
        <v>0</v>
      </c>
    </row>
    <row r="3" spans="2:39" ht="26.5" customHeight="1">
      <c r="B3" s="84" t="s">
        <v>1</v>
      </c>
      <c r="C3" s="84"/>
      <c r="D3" s="84"/>
      <c r="E3" s="84"/>
      <c r="F3" s="84"/>
      <c r="G3" s="84"/>
      <c r="H3" s="84"/>
      <c r="I3" s="84"/>
      <c r="J3" s="84"/>
    </row>
    <row r="4" spans="2:39" ht="15" customHeight="1">
      <c r="B4" s="5"/>
    </row>
    <row r="5" spans="2:39" ht="18.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49999999999999" customHeight="1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5">
      <c r="B7" s="22" t="s">
        <v>11</v>
      </c>
      <c r="C7" s="51" t="s">
        <v>12</v>
      </c>
      <c r="D7" s="52">
        <f>'Measure 1 Budget- Energize Omah'!D14+'Measure 2 Budget-OmahaSaves'!D11+'Measure 3 ReNew Omaha'!D11+'Measure 4 Budget - Green Omaha'!D11+'Measure 5-Sustain Omaha'!D11</f>
        <v>739000</v>
      </c>
      <c r="E7" s="52">
        <f>'Measure 1 Budget- Energize Omah'!E14+'Measure 2 Budget-OmahaSaves'!E11+'Measure 3 ReNew Omaha'!E11+'Measure 4 Budget - Green Omaha'!E11+'Measure 5-Sustain Omaha'!E11</f>
        <v>848000</v>
      </c>
      <c r="F7" s="52">
        <f>'Measure 1 Budget- Energize Omah'!F14+'Measure 2 Budget-OmahaSaves'!F11+'Measure 3 ReNew Omaha'!F11+'Measure 4 Budget - Green Omaha'!F11+'Measure 5-Sustain Omaha'!F11</f>
        <v>852200</v>
      </c>
      <c r="G7" s="52">
        <f>'Measure 1 Budget- Energize Omah'!G14+'Measure 2 Budget-OmahaSaves'!G11+'Measure 3 ReNew Omaha'!G11+'Measure 4 Budget - Green Omaha'!G11+'Measure 5-Sustain Omaha'!G11</f>
        <v>865610</v>
      </c>
      <c r="H7" s="52">
        <f>'Measure 1 Budget- Energize Omah'!H14+'Measure 2 Budget-OmahaSaves'!H11+'Measure 3 ReNew Omaha'!H11+'Measure 4 Budget - Green Omaha'!H11+'Measure 5-Sustain Omaha'!H11</f>
        <v>873240.5</v>
      </c>
      <c r="I7" s="53"/>
      <c r="J7" s="52">
        <f>SUM(D7:H7)</f>
        <v>4178050.5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>
      <c r="B8" s="23"/>
      <c r="C8" s="51" t="s">
        <v>13</v>
      </c>
      <c r="D8" s="52">
        <f>'Measure 1 Budget- Energize Omah'!D22+'Measure 2 Budget-OmahaSaves'!D16+'Measure 3 ReNew Omaha'!D16+'Measure 4 Budget - Green Omaha'!D16+'Measure 5-Sustain Omaha'!D16</f>
        <v>166250</v>
      </c>
      <c r="E8" s="52">
        <f>'Measure 1 Budget- Energize Omah'!E22+'Measure 2 Budget-OmahaSaves'!E16+'Measure 3 ReNew Omaha'!E16+'Measure 4 Budget - Green Omaha'!E16+'Measure 5-Sustain Omaha'!E16</f>
        <v>192500</v>
      </c>
      <c r="F8" s="52">
        <f>'Measure 1 Budget- Energize Omah'!F22+'Measure 2 Budget-OmahaSaves'!F16+'Measure 3 ReNew Omaha'!F16+'Measure 4 Budget - Green Omaha'!F16+'Measure 5-Sustain Omaha'!F16</f>
        <v>192500</v>
      </c>
      <c r="G8" s="52">
        <f>'Measure 1 Budget- Energize Omah'!G22+'Measure 2 Budget-OmahaSaves'!G16+'Measure 3 ReNew Omaha'!G16+'Measure 4 Budget - Green Omaha'!G16+'Measure 5-Sustain Omaha'!G16</f>
        <v>192500</v>
      </c>
      <c r="H8" s="52">
        <f>'Measure 1 Budget- Energize Omah'!H22+'Measure 2 Budget-OmahaSaves'!H16+'Measure 3 ReNew Omaha'!H16+'Measure 4 Budget - Green Omaha'!H16+'Measure 5-Sustain Omaha'!H16</f>
        <v>192500</v>
      </c>
      <c r="I8" s="53"/>
      <c r="J8" s="52">
        <f t="shared" ref="J8:J13" si="0">SUM(D8:H8)</f>
        <v>936250</v>
      </c>
    </row>
    <row r="9" spans="2:39" ht="14.5">
      <c r="B9" s="23"/>
      <c r="C9" s="51" t="s">
        <v>14</v>
      </c>
      <c r="D9" s="52">
        <f>'Measure 1 Budget- Energize Omah'!D27+'Measure 2 Budget-OmahaSaves'!D27+'Measure 3 ReNew Omaha'!D27+'Measure 4 Budget - Green Omaha'!D27+'Measure 5-Sustain Omaha'!D27</f>
        <v>0</v>
      </c>
      <c r="E9" s="52">
        <f>'Measure 1 Budget- Energize Omah'!E27+'Measure 2 Budget-OmahaSaves'!E27+'Measure 3 ReNew Omaha'!E27+'Measure 4 Budget - Green Omaha'!E27+'Measure 5-Sustain Omaha'!E27</f>
        <v>0</v>
      </c>
      <c r="F9" s="52">
        <f>'Measure 1 Budget- Energize Omah'!F27+'Measure 2 Budget-OmahaSaves'!F27+'Measure 3 ReNew Omaha'!F27+'Measure 4 Budget - Green Omaha'!F27+'Measure 5-Sustain Omaha'!F27</f>
        <v>0</v>
      </c>
      <c r="G9" s="52">
        <f>'Measure 1 Budget- Energize Omah'!G27+'Measure 2 Budget-OmahaSaves'!G27+'Measure 3 ReNew Omaha'!G27+'Measure 4 Budget - Green Omaha'!G27+'Measure 5-Sustain Omaha'!G27</f>
        <v>0</v>
      </c>
      <c r="H9" s="52">
        <f>'Measure 1 Budget- Energize Omah'!H27+'Measure 2 Budget-OmahaSaves'!H27+'Measure 3 ReNew Omaha'!H27+'Measure 4 Budget - Green Omaha'!H27+'Measure 5-Sustain Omaha'!H27</f>
        <v>0</v>
      </c>
      <c r="I9" s="53"/>
      <c r="J9" s="52">
        <f t="shared" si="0"/>
        <v>0</v>
      </c>
    </row>
    <row r="10" spans="2:39" ht="14.5">
      <c r="B10" s="23"/>
      <c r="C10" s="51" t="s">
        <v>15</v>
      </c>
      <c r="D10" s="52">
        <f>'Measure 1 Budget- Energize Omah'!D31+'Measure 2 Budget-OmahaSaves'!D31+'Measure 3 ReNew Omaha'!D31+'Measure 4 Budget - Green Omaha'!D31+'Measure 5-Sustain Omaha'!D31</f>
        <v>0</v>
      </c>
      <c r="E10" s="52">
        <f>'Measure 1 Budget- Energize Omah'!E31+'Measure 2 Budget-OmahaSaves'!E31+'Measure 3 ReNew Omaha'!E31+'Measure 4 Budget - Green Omaha'!E31+'Measure 5-Sustain Omaha'!E31</f>
        <v>0</v>
      </c>
      <c r="F10" s="52">
        <f>'Measure 1 Budget- Energize Omah'!F31+'Measure 2 Budget-OmahaSaves'!F31+'Measure 3 ReNew Omaha'!F31+'Measure 4 Budget - Green Omaha'!F31+'Measure 5-Sustain Omaha'!F31</f>
        <v>0</v>
      </c>
      <c r="G10" s="52">
        <f>'Measure 1 Budget- Energize Omah'!G31+'Measure 2 Budget-OmahaSaves'!G31+'Measure 3 ReNew Omaha'!G31+'Measure 4 Budget - Green Omaha'!G31+'Measure 5-Sustain Omaha'!G31</f>
        <v>0</v>
      </c>
      <c r="H10" s="52">
        <f>'Measure 1 Budget- Energize Omah'!H31+'Measure 2 Budget-OmahaSaves'!H31+'Measure 3 ReNew Omaha'!H31+'Measure 4 Budget - Green Omaha'!H31+'Measure 5-Sustain Omaha'!H31</f>
        <v>0</v>
      </c>
      <c r="I10" s="53"/>
      <c r="J10" s="52">
        <f t="shared" si="0"/>
        <v>0</v>
      </c>
    </row>
    <row r="11" spans="2:39" ht="14.5">
      <c r="B11" s="23"/>
      <c r="C11" s="51" t="s">
        <v>16</v>
      </c>
      <c r="D11" s="52">
        <f>'Measure 1 Budget- Energize Omah'!D35+'Measure 2 Budget-OmahaSaves'!D40+'Measure 3 ReNew Omaha'!D39+'Measure 4 Budget - Green Omaha'!D39+'Measure 5-Sustain Omaha'!D35</f>
        <v>94500</v>
      </c>
      <c r="E11" s="52">
        <f>'Measure 1 Budget- Energize Omah'!E35+'Measure 2 Budget-OmahaSaves'!E40+'Measure 3 ReNew Omaha'!E39+'Measure 4 Budget - Green Omaha'!E39+'Measure 5-Sustain Omaha'!E35</f>
        <v>42500</v>
      </c>
      <c r="F11" s="52">
        <f>'Measure 1 Budget- Energize Omah'!F35+'Measure 2 Budget-OmahaSaves'!F40+'Measure 3 ReNew Omaha'!F39+'Measure 4 Budget - Green Omaha'!F39+'Measure 5-Sustain Omaha'!F35</f>
        <v>42500</v>
      </c>
      <c r="G11" s="52">
        <f>'Measure 1 Budget- Energize Omah'!G35+'Measure 2 Budget-OmahaSaves'!G40+'Measure 3 ReNew Omaha'!G39+'Measure 4 Budget - Green Omaha'!G39+'Measure 5-Sustain Omaha'!G35</f>
        <v>42500</v>
      </c>
      <c r="H11" s="52">
        <f>'Measure 1 Budget- Energize Omah'!H35+'Measure 2 Budget-OmahaSaves'!H40+'Measure 3 ReNew Omaha'!H39+'Measure 4 Budget - Green Omaha'!H39+'Measure 5-Sustain Omaha'!H35</f>
        <v>42500</v>
      </c>
      <c r="I11" s="53"/>
      <c r="J11" s="52">
        <f t="shared" si="0"/>
        <v>264500</v>
      </c>
    </row>
    <row r="12" spans="2:39" ht="14.5">
      <c r="B12" s="23"/>
      <c r="C12" s="51" t="s">
        <v>17</v>
      </c>
      <c r="D12" s="52">
        <f>'Measure 1 Budget- Energize Omah'!D57+'Measure 2 Budget-OmahaSaves'!D40+'Measure 3 ReNew Omaha'!D46+'Measure 4 Budget - Green Omaha'!D55+'Measure 5-Sustain Omaha'!D42</f>
        <v>859600</v>
      </c>
      <c r="E12" s="52">
        <f>'Measure 1 Budget- Energize Omah'!E57+'Measure 2 Budget-OmahaSaves'!E40+'Measure 3 ReNew Omaha'!E46+'Measure 4 Budget - Green Omaha'!E55+'Measure 5-Sustain Omaha'!E42</f>
        <v>1969600</v>
      </c>
      <c r="F12" s="52">
        <f>'Measure 1 Budget- Energize Omah'!F57+'Measure 2 Budget-OmahaSaves'!F40+'Measure 3 ReNew Omaha'!F46+'Measure 4 Budget - Green Omaha'!F55+'Measure 5-Sustain Omaha'!F42</f>
        <v>2004600</v>
      </c>
      <c r="G12" s="52">
        <f>'Measure 1 Budget- Energize Omah'!G57+'Measure 2 Budget-OmahaSaves'!G40+'Measure 3 ReNew Omaha'!G46+'Measure 4 Budget - Green Omaha'!G55+'Measure 5-Sustain Omaha'!G42</f>
        <v>2004600</v>
      </c>
      <c r="H12" s="52">
        <f>'Measure 1 Budget- Energize Omah'!H57+'Measure 2 Budget-OmahaSaves'!H40+'Measure 3 ReNew Omaha'!H46+'Measure 4 Budget - Green Omaha'!H55+'Measure 5-Sustain Omaha'!H42</f>
        <v>2004600</v>
      </c>
      <c r="I12" s="53"/>
      <c r="J12" s="52">
        <f t="shared" si="0"/>
        <v>8843000</v>
      </c>
    </row>
    <row r="13" spans="2:39" ht="14.5">
      <c r="B13" s="23"/>
      <c r="C13" s="51" t="s">
        <v>18</v>
      </c>
      <c r="D13" s="52">
        <f>'Measure 1 Budget- Energize Omah'!D69+'Measure 2 Budget-OmahaSaves'!D46+'Measure 3 ReNew Omaha'!D60+'Measure 4 Budget - Green Omaha'!D64+'Measure 5-Sustain Omaha'!D51</f>
        <v>5625790</v>
      </c>
      <c r="E13" s="52">
        <f>'Measure 1 Budget- Energize Omah'!E69+'Measure 2 Budget-OmahaSaves'!E46+'Measure 3 ReNew Omaha'!E60+'Measure 4 Budget - Green Omaha'!E64+'Measure 5-Sustain Omaha'!E51</f>
        <v>14270790</v>
      </c>
      <c r="F13" s="52">
        <f>'Measure 1 Budget- Energize Omah'!F69+'Measure 2 Budget-OmahaSaves'!F46+'Measure 3 ReNew Omaha'!F60+'Measure 4 Budget - Green Omaha'!F64+'Measure 5-Sustain Omaha'!F51</f>
        <v>2670790</v>
      </c>
      <c r="G13" s="52">
        <f>'Measure 1 Budget- Energize Omah'!G69+'Measure 2 Budget-OmahaSaves'!G46+'Measure 3 ReNew Omaha'!G60+'Measure 4 Budget - Green Omaha'!G64+'Measure 5-Sustain Omaha'!G51</f>
        <v>2670790</v>
      </c>
      <c r="H13" s="52">
        <f>'Measure 1 Budget- Energize Omah'!H69+'Measure 2 Budget-OmahaSaves'!H46+'Measure 3 ReNew Omaha'!H60+'Measure 4 Budget - Green Omaha'!H64+'Measure 5-Sustain Omaha'!H51</f>
        <v>2670790</v>
      </c>
      <c r="I13" s="53"/>
      <c r="J13" s="52">
        <f t="shared" si="0"/>
        <v>27908950</v>
      </c>
    </row>
    <row r="14" spans="2:39" ht="14.5">
      <c r="B14" s="24"/>
      <c r="C14" s="9" t="s">
        <v>19</v>
      </c>
      <c r="D14" s="16">
        <f>D13+D12+D11+D10+D9+D8+D7</f>
        <v>7485140</v>
      </c>
      <c r="E14" s="16">
        <f>E13+E12+E11+E10+E9+E8+E7</f>
        <v>17323390</v>
      </c>
      <c r="F14" s="16">
        <f>F13+F12+F11+F10+F9+F8+F7</f>
        <v>5762590</v>
      </c>
      <c r="G14" s="16">
        <f>G13+G12+G11+G10+G9+G8+G7</f>
        <v>5776000</v>
      </c>
      <c r="H14" s="16">
        <f>H13+H12+H11+H10+H9+H8+H7</f>
        <v>5783630.5</v>
      </c>
      <c r="J14" s="16">
        <f>SUM(J7:J13)</f>
        <v>42130750.5</v>
      </c>
    </row>
    <row r="15" spans="2:39" ht="14.5">
      <c r="B15" s="67"/>
      <c r="D15"/>
      <c r="E15"/>
      <c r="H15"/>
      <c r="I15"/>
      <c r="J15" s="18" t="s">
        <v>20</v>
      </c>
    </row>
    <row r="16" spans="2:39" ht="20.149999999999999" customHeight="1">
      <c r="B16" s="67"/>
      <c r="C16" s="9" t="s">
        <v>21</v>
      </c>
      <c r="D16" s="59">
        <f>'Measure 1 Budget- Energize Omah'!D75+'Measure 2 Budget-OmahaSaves'!D52+'Measure 3 ReNew Omaha'!D66+'Measure 4 Budget - Green Omaha'!D70+'Measure 5-Sustain Omaha'!D57</f>
        <v>156000</v>
      </c>
      <c r="E16" s="59">
        <f>'Measure 1 Budget- Energize Omah'!E75+'Measure 4 Budget - Green Omaha'!E70+'Measure 3 ReNew Omaha'!E66+'Measure 5-Sustain Omaha'!E57</f>
        <v>160680</v>
      </c>
      <c r="F16" s="59">
        <f>'Measure 1 Budget- Energize Omah'!F75+'Measure 4 Budget - Green Omaha'!F70+'Measure 3 ReNew Omaha'!F66+'Measure 5-Sustain Omaha'!F57</f>
        <v>165500</v>
      </c>
      <c r="G16" s="59">
        <f>'Measure 1 Budget- Energize Omah'!G75+'Measure 4 Budget - Green Omaha'!G70+'Measure 3 ReNew Omaha'!G66+'Measure 5-Sustain Omaha'!G57</f>
        <v>170465</v>
      </c>
      <c r="H16" s="59">
        <f>'Measure 1 Budget- Energize Omah'!H75+'Measure 4 Budget - Green Omaha'!H70+'Measure 3 ReNew Omaha'!H66+'Measure 5-Sustain Omaha'!H57</f>
        <v>175578</v>
      </c>
      <c r="J16" s="73">
        <f>SUM(D16:H16)</f>
        <v>828223</v>
      </c>
    </row>
    <row r="17" spans="2:10" thickBot="1">
      <c r="B17" s="67"/>
      <c r="D17"/>
      <c r="E17"/>
      <c r="H17"/>
      <c r="I17"/>
      <c r="J17" s="18" t="s">
        <v>20</v>
      </c>
    </row>
    <row r="18" spans="2:10" ht="31" customHeight="1" thickBot="1">
      <c r="B18" s="66" t="s">
        <v>22</v>
      </c>
      <c r="C18" s="19"/>
      <c r="D18" s="54">
        <f>D14+D16</f>
        <v>7641140</v>
      </c>
      <c r="E18" s="54">
        <f>E14+E16</f>
        <v>17484070</v>
      </c>
      <c r="F18" s="54">
        <f>F14+F16</f>
        <v>5928090</v>
      </c>
      <c r="G18" s="54">
        <f>G14+G16</f>
        <v>5946465</v>
      </c>
      <c r="H18" s="54">
        <f>H14+H16</f>
        <v>5959208.5</v>
      </c>
      <c r="I18" s="55"/>
      <c r="J18" s="54">
        <f>J14+J16</f>
        <v>42958973.5</v>
      </c>
    </row>
    <row r="19" spans="2:10" s="1" customFormat="1" ht="14.5">
      <c r="B19" s="6"/>
      <c r="C19"/>
      <c r="D19" s="6"/>
      <c r="E19" s="2"/>
      <c r="F19"/>
      <c r="G19"/>
      <c r="H19" s="2"/>
      <c r="I19" s="7"/>
      <c r="J19"/>
    </row>
    <row r="20" spans="2:10" ht="15" customHeight="1">
      <c r="B20" s="6"/>
    </row>
    <row r="21" spans="2:10" ht="15" customHeight="1">
      <c r="B21" s="45" t="s">
        <v>23</v>
      </c>
      <c r="C21" s="46"/>
      <c r="D21" s="46"/>
      <c r="E21" s="88"/>
      <c r="F21" s="88"/>
      <c r="H21"/>
      <c r="I21"/>
    </row>
    <row r="22" spans="2:10" ht="29.15" customHeight="1">
      <c r="B22" s="47" t="s">
        <v>24</v>
      </c>
      <c r="C22" s="47" t="s">
        <v>25</v>
      </c>
      <c r="D22" s="56" t="s">
        <v>26</v>
      </c>
      <c r="E22" s="89" t="s">
        <v>27</v>
      </c>
      <c r="F22" s="89"/>
      <c r="H22"/>
      <c r="I22"/>
    </row>
    <row r="23" spans="2:10" ht="15" customHeight="1">
      <c r="B23" s="51">
        <v>1</v>
      </c>
      <c r="C23" s="57" t="s">
        <v>98</v>
      </c>
      <c r="D23" s="58">
        <f>'Measure 1 Budget- Energize Omah'!J77</f>
        <v>26493223</v>
      </c>
      <c r="E23" s="87">
        <f>D23/D$29</f>
        <v>0.61670987087249651</v>
      </c>
      <c r="F23" s="87"/>
      <c r="H23"/>
      <c r="I23"/>
    </row>
    <row r="24" spans="2:10" ht="15" customHeight="1">
      <c r="B24" s="80">
        <v>2</v>
      </c>
      <c r="C24" s="81" t="s">
        <v>110</v>
      </c>
      <c r="D24" s="58">
        <f>'Measure 2 Budget-OmahaSaves'!J54</f>
        <v>3000000</v>
      </c>
      <c r="E24" s="87">
        <f>D24/D$29</f>
        <v>6.9834070872293999E-2</v>
      </c>
      <c r="F24" s="87"/>
      <c r="H24"/>
      <c r="I24"/>
    </row>
    <row r="25" spans="2:10" ht="15" customHeight="1">
      <c r="B25" s="80">
        <v>3</v>
      </c>
      <c r="C25" s="81" t="s">
        <v>122</v>
      </c>
      <c r="D25" s="58">
        <f>'Measure 3 ReNew Omaha'!J68</f>
        <v>8750000</v>
      </c>
      <c r="E25" s="87">
        <f>D25/D$29</f>
        <v>0.2036827067108575</v>
      </c>
      <c r="F25" s="87"/>
      <c r="H25"/>
      <c r="I25"/>
    </row>
    <row r="26" spans="2:10" ht="15" customHeight="1">
      <c r="B26" s="80">
        <v>4</v>
      </c>
      <c r="C26" s="81" t="s">
        <v>102</v>
      </c>
      <c r="D26" s="58">
        <f>'Measure 4 Budget - Green Omaha'!J72</f>
        <v>3269700</v>
      </c>
      <c r="E26" s="87">
        <f>D26/D$29</f>
        <v>7.611215384371324E-2</v>
      </c>
      <c r="F26" s="87"/>
      <c r="H26"/>
      <c r="I26"/>
    </row>
    <row r="27" spans="2:10" ht="15" customHeight="1">
      <c r="B27" s="51">
        <v>5</v>
      </c>
      <c r="C27" s="74" t="s">
        <v>119</v>
      </c>
      <c r="D27" s="58">
        <f>'Measure 5-Sustain Omaha'!J59</f>
        <v>1446050.5</v>
      </c>
      <c r="E27" s="87">
        <f>D27/D$29</f>
        <v>3.3661197700638724E-2</v>
      </c>
      <c r="F27" s="87"/>
      <c r="H27"/>
      <c r="I27"/>
    </row>
    <row r="28" spans="2:10" ht="15" customHeight="1">
      <c r="B28" s="51"/>
      <c r="C28" s="52"/>
      <c r="D28" s="58"/>
      <c r="E28" s="85"/>
      <c r="F28" s="86"/>
      <c r="H28"/>
      <c r="I28"/>
    </row>
    <row r="29" spans="2:10" ht="15" customHeight="1">
      <c r="B29" s="51" t="s">
        <v>28</v>
      </c>
      <c r="C29" s="52"/>
      <c r="D29" s="58">
        <f>SUM(D23:D27)</f>
        <v>42958973.5</v>
      </c>
      <c r="E29" s="87">
        <f>SUM(E23:E28)</f>
        <v>1</v>
      </c>
      <c r="F29" s="87"/>
      <c r="H29"/>
      <c r="I29"/>
    </row>
    <row r="30" spans="2:10" ht="15" customHeight="1">
      <c r="H30"/>
      <c r="I30"/>
    </row>
  </sheetData>
  <mergeCells count="10">
    <mergeCell ref="B3:J3"/>
    <mergeCell ref="E28:F28"/>
    <mergeCell ref="E29:F29"/>
    <mergeCell ref="E21:F21"/>
    <mergeCell ref="E22:F22"/>
    <mergeCell ref="E23:F23"/>
    <mergeCell ref="E24:F24"/>
    <mergeCell ref="E25:F25"/>
    <mergeCell ref="E27:F27"/>
    <mergeCell ref="E26:F26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19" sqref="C19"/>
    </sheetView>
  </sheetViews>
  <sheetFormatPr defaultColWidth="9.1796875" defaultRowHeight="14.5"/>
  <cols>
    <col min="1" max="1" width="3.1796875" customWidth="1"/>
    <col min="2" max="2" width="12.1796875" customWidth="1"/>
    <col min="3" max="3" width="52.816406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81640625" style="7" customWidth="1"/>
    <col min="10" max="10" width="14.54296875" customWidth="1"/>
    <col min="11" max="11" width="10.1796875" customWidth="1"/>
  </cols>
  <sheetData>
    <row r="2" spans="2:39" ht="23.5">
      <c r="B2" s="30" t="s">
        <v>29</v>
      </c>
    </row>
    <row r="3" spans="2:39">
      <c r="B3" s="5"/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>
      <c r="B8" s="23"/>
      <c r="C8" s="91" t="s">
        <v>42</v>
      </c>
      <c r="D8" s="92">
        <v>40000</v>
      </c>
      <c r="E8" s="92">
        <v>42500</v>
      </c>
      <c r="F8" s="92">
        <v>45000</v>
      </c>
      <c r="G8" s="92">
        <v>47500</v>
      </c>
      <c r="H8" s="92">
        <v>50000</v>
      </c>
      <c r="I8" s="93"/>
      <c r="J8" s="92">
        <f>SUM(D8:H8)</f>
        <v>225000</v>
      </c>
    </row>
    <row r="9" spans="2:39" ht="29">
      <c r="B9" s="23"/>
      <c r="C9" s="91" t="s">
        <v>43</v>
      </c>
      <c r="D9" s="92">
        <v>30000</v>
      </c>
      <c r="E9" s="92">
        <v>32500</v>
      </c>
      <c r="F9" s="92">
        <v>35000</v>
      </c>
      <c r="G9" s="92">
        <v>37500</v>
      </c>
      <c r="H9" s="92">
        <v>40000</v>
      </c>
      <c r="I9" s="94"/>
      <c r="J9" s="92">
        <f>SUM(D9:H9)</f>
        <v>175000</v>
      </c>
    </row>
    <row r="10" spans="2:39">
      <c r="B10" s="23"/>
      <c r="C10" s="27"/>
      <c r="D10" s="15"/>
      <c r="E10" s="11"/>
      <c r="F10" s="11"/>
      <c r="G10" s="11"/>
      <c r="H10" s="11"/>
      <c r="J10" s="15"/>
    </row>
    <row r="11" spans="2:39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s="94" customFormat="1">
      <c r="B13" s="105"/>
      <c r="C13" s="91" t="s">
        <v>44</v>
      </c>
      <c r="D13" s="92">
        <f>0.17*(D8+D9)</f>
        <v>11900</v>
      </c>
      <c r="E13" s="92">
        <f t="shared" ref="E13:H13" si="1">0.17*(E8+E9)</f>
        <v>12750.000000000002</v>
      </c>
      <c r="F13" s="92">
        <f t="shared" si="1"/>
        <v>13600.000000000002</v>
      </c>
      <c r="G13" s="92">
        <f t="shared" si="1"/>
        <v>14450.000000000002</v>
      </c>
      <c r="H13" s="92">
        <f t="shared" si="1"/>
        <v>15300.000000000002</v>
      </c>
      <c r="J13" s="92">
        <f>SUM(D13:H13)</f>
        <v>68000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106" t="s">
        <v>45</v>
      </c>
      <c r="D18" s="92" t="s">
        <v>35</v>
      </c>
      <c r="E18" s="101" t="s">
        <v>35</v>
      </c>
      <c r="F18" s="101" t="s">
        <v>35</v>
      </c>
      <c r="G18" s="101"/>
      <c r="H18" s="101"/>
      <c r="I18" s="94"/>
      <c r="J18" s="92"/>
    </row>
    <row r="19" spans="2:10">
      <c r="B19" s="23"/>
      <c r="C19" s="106" t="s">
        <v>46</v>
      </c>
      <c r="D19" s="92">
        <v>400</v>
      </c>
      <c r="E19" s="92">
        <v>400</v>
      </c>
      <c r="F19" s="92">
        <v>400</v>
      </c>
      <c r="G19" s="92">
        <v>400</v>
      </c>
      <c r="H19" s="92">
        <v>400</v>
      </c>
      <c r="I19" s="93"/>
      <c r="J19" s="92">
        <f>SUM(D19:H19)</f>
        <v>2000</v>
      </c>
    </row>
    <row r="20" spans="2:10">
      <c r="B20" s="23"/>
      <c r="C20" s="106" t="s">
        <v>47</v>
      </c>
      <c r="D20" s="92">
        <v>50</v>
      </c>
      <c r="E20" s="92">
        <v>50</v>
      </c>
      <c r="F20" s="92">
        <v>50</v>
      </c>
      <c r="G20" s="92">
        <v>50</v>
      </c>
      <c r="H20" s="92">
        <v>50</v>
      </c>
      <c r="I20" s="93"/>
      <c r="J20" s="92">
        <f t="shared" ref="J20:J25" si="4">SUM(D20:H20)</f>
        <v>250</v>
      </c>
    </row>
    <row r="21" spans="2:10">
      <c r="B21" s="23"/>
      <c r="C21" s="91" t="s">
        <v>48</v>
      </c>
      <c r="D21" s="92">
        <v>450</v>
      </c>
      <c r="E21" s="92">
        <v>450</v>
      </c>
      <c r="F21" s="92">
        <v>450</v>
      </c>
      <c r="G21" s="92">
        <v>450</v>
      </c>
      <c r="H21" s="92">
        <v>450</v>
      </c>
      <c r="I21" s="93"/>
      <c r="J21" s="92">
        <f t="shared" si="4"/>
        <v>2250</v>
      </c>
    </row>
    <row r="22" spans="2:10">
      <c r="B22" s="23"/>
      <c r="C22" s="106" t="s">
        <v>49</v>
      </c>
      <c r="D22" s="92">
        <v>248</v>
      </c>
      <c r="E22" s="92">
        <v>248</v>
      </c>
      <c r="F22" s="92">
        <v>248</v>
      </c>
      <c r="G22" s="92">
        <v>248</v>
      </c>
      <c r="H22" s="92">
        <v>248</v>
      </c>
      <c r="I22" s="93"/>
      <c r="J22" s="92">
        <f t="shared" si="4"/>
        <v>1240</v>
      </c>
    </row>
    <row r="23" spans="2:10">
      <c r="B23" s="23"/>
      <c r="C23" s="106" t="s">
        <v>50</v>
      </c>
      <c r="D23" s="92">
        <v>45</v>
      </c>
      <c r="E23" s="92">
        <v>45</v>
      </c>
      <c r="F23" s="92">
        <v>45</v>
      </c>
      <c r="G23" s="92">
        <v>45</v>
      </c>
      <c r="H23" s="92">
        <v>45</v>
      </c>
      <c r="I23" s="93"/>
      <c r="J23" s="92">
        <f t="shared" si="4"/>
        <v>225</v>
      </c>
    </row>
    <row r="24" spans="2:10">
      <c r="B24" s="23"/>
      <c r="C24" s="106" t="s">
        <v>51</v>
      </c>
      <c r="D24" s="92">
        <v>80</v>
      </c>
      <c r="E24" s="92">
        <v>80</v>
      </c>
      <c r="F24" s="92">
        <v>80</v>
      </c>
      <c r="G24" s="92">
        <v>80</v>
      </c>
      <c r="H24" s="92">
        <v>80</v>
      </c>
      <c r="I24" s="93"/>
      <c r="J24" s="92">
        <f t="shared" si="4"/>
        <v>400</v>
      </c>
    </row>
    <row r="25" spans="2:10">
      <c r="B25" s="23"/>
      <c r="C25" s="91" t="s">
        <v>52</v>
      </c>
      <c r="D25" s="92">
        <v>328</v>
      </c>
      <c r="E25" s="92">
        <v>328</v>
      </c>
      <c r="F25" s="92">
        <v>328</v>
      </c>
      <c r="G25" s="92">
        <v>328</v>
      </c>
      <c r="H25" s="92">
        <v>328</v>
      </c>
      <c r="I25" s="93"/>
      <c r="J25" s="92">
        <f t="shared" si="4"/>
        <v>1640</v>
      </c>
    </row>
    <row r="26" spans="2:10">
      <c r="B26" s="23"/>
      <c r="C26" s="107" t="s">
        <v>14</v>
      </c>
      <c r="D26" s="104">
        <f>SUM(D19:D25)</f>
        <v>1601</v>
      </c>
      <c r="E26" s="104">
        <f t="shared" ref="E26:H26" si="5">SUM(E19:E25)</f>
        <v>1601</v>
      </c>
      <c r="F26" s="104">
        <f t="shared" si="5"/>
        <v>1601</v>
      </c>
      <c r="G26" s="104">
        <f t="shared" si="5"/>
        <v>1601</v>
      </c>
      <c r="H26" s="104">
        <f t="shared" si="5"/>
        <v>1601</v>
      </c>
      <c r="I26" s="94"/>
      <c r="J26" s="104">
        <f>SUM(D26:H26)</f>
        <v>8005</v>
      </c>
    </row>
    <row r="27" spans="2:10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>
      <c r="B28" s="23"/>
      <c r="C28" s="25" t="s">
        <v>53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 t="shared" ref="J29:J46" si="6">SUM(D29:H29)</f>
        <v>0</v>
      </c>
    </row>
    <row r="30" spans="2:10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>
      <c r="B32" s="23"/>
      <c r="C32" s="25" t="s">
        <v>54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ht="58">
      <c r="B36" s="23"/>
      <c r="C36" s="25" t="s">
        <v>55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8">
      <c r="B37" s="23"/>
      <c r="C37" s="25" t="s">
        <v>56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8">
      <c r="B38" s="23"/>
      <c r="C38" s="25" t="s">
        <v>57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>
      <c r="B42" s="23"/>
      <c r="C42" s="25" t="s">
        <v>58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9">
      <c r="B43" s="23"/>
      <c r="C43" s="25" t="s">
        <v>59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>
      <c r="B47" s="6"/>
      <c r="D47"/>
      <c r="E47"/>
      <c r="H47"/>
      <c r="I47"/>
      <c r="J47" t="s">
        <v>20</v>
      </c>
    </row>
    <row r="48" spans="2:10">
      <c r="B48" s="22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>
      <c r="B52" s="6"/>
      <c r="D52"/>
      <c r="E52"/>
      <c r="H52"/>
      <c r="I52"/>
      <c r="J52" t="s">
        <v>20</v>
      </c>
    </row>
    <row r="53" spans="2:10" s="1" customFormat="1" ht="29.5" thickBot="1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>
      <c r="B54" s="6"/>
    </row>
    <row r="55" spans="2:10">
      <c r="B55" s="6"/>
    </row>
    <row r="56" spans="2:10">
      <c r="B56" s="6"/>
    </row>
    <row r="57" spans="2:10">
      <c r="B57" s="6"/>
    </row>
    <row r="58" spans="2:10">
      <c r="B58" s="6"/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44" sqref="C44"/>
    </sheetView>
  </sheetViews>
  <sheetFormatPr defaultColWidth="9.1796875" defaultRowHeight="14.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453125" style="2" customWidth="1"/>
    <col min="6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>
      <c r="B2" s="30" t="s">
        <v>29</v>
      </c>
    </row>
    <row r="3" spans="2:39">
      <c r="B3" s="5"/>
    </row>
    <row r="4" spans="2:39">
      <c r="B4" s="5"/>
    </row>
    <row r="5" spans="2:39" ht="18.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>
      <c r="B13" s="23"/>
      <c r="C13" s="25" t="s">
        <v>44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>
      <c r="B22" s="23"/>
      <c r="C22" s="25" t="s">
        <v>48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>
      <c r="B23" s="23"/>
      <c r="C23" s="29" t="s">
        <v>49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>
      <c r="B26" s="23"/>
      <c r="C26" s="25" t="s">
        <v>52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6">SUM(D30:H30)</f>
        <v>0</v>
      </c>
    </row>
    <row r="31" spans="2:10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>
      <c r="B33" s="23"/>
      <c r="C33" s="25" t="s">
        <v>61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>
      <c r="B37" s="23"/>
      <c r="C37" s="13"/>
      <c r="D37" s="15"/>
      <c r="E37" s="15"/>
      <c r="F37" s="15"/>
      <c r="G37" s="15"/>
      <c r="H37" s="15"/>
      <c r="I37" s="35"/>
      <c r="J37" s="15"/>
    </row>
    <row r="38" spans="2:10">
      <c r="B38" s="23"/>
      <c r="C38" s="13"/>
      <c r="D38" s="15"/>
      <c r="E38" s="15"/>
      <c r="F38" s="15"/>
      <c r="G38" s="15"/>
      <c r="H38" s="15"/>
      <c r="I38" s="35"/>
      <c r="J38" s="15"/>
    </row>
    <row r="39" spans="2:10">
      <c r="B39" s="23"/>
      <c r="C39" s="13"/>
      <c r="D39" s="15"/>
      <c r="E39" s="15"/>
      <c r="F39" s="15"/>
      <c r="G39" s="15"/>
      <c r="H39" s="15"/>
      <c r="I39" s="35"/>
      <c r="J39" s="15"/>
    </row>
    <row r="40" spans="2:10">
      <c r="B40" s="23"/>
      <c r="C40" s="62"/>
      <c r="D40" s="15"/>
      <c r="E40" s="15"/>
      <c r="F40" s="15"/>
      <c r="G40" s="15"/>
      <c r="H40" s="15"/>
      <c r="I40" s="35"/>
      <c r="J40" s="15"/>
    </row>
    <row r="41" spans="2:10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43.5">
      <c r="B44" s="23"/>
      <c r="C44" s="25" t="s">
        <v>62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8">
      <c r="B45" s="23"/>
      <c r="C45" s="25" t="s">
        <v>63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7">
      <c r="B46" s="23"/>
      <c r="C46" s="25" t="s">
        <v>64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>
      <c r="B52" s="6"/>
      <c r="D52"/>
      <c r="E52"/>
      <c r="H52"/>
      <c r="I52"/>
      <c r="J52" t="s">
        <v>20</v>
      </c>
    </row>
    <row r="53" spans="2:10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>
      <c r="B57" s="6"/>
      <c r="D57"/>
      <c r="E57"/>
      <c r="H57"/>
      <c r="I57"/>
      <c r="J57" t="s">
        <v>20</v>
      </c>
    </row>
    <row r="58" spans="2:10" s="1" customFormat="1" ht="29.5" thickBot="1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>
      <c r="B59" s="6"/>
    </row>
    <row r="60" spans="2:10">
      <c r="B60" s="6"/>
    </row>
    <row r="61" spans="2:10">
      <c r="B61" s="6"/>
    </row>
    <row r="62" spans="2:10">
      <c r="B62" s="6"/>
    </row>
    <row r="63" spans="2:10">
      <c r="B63" s="6"/>
    </row>
    <row r="64" spans="2:10">
      <c r="B64" s="6"/>
    </row>
    <row r="65" spans="2:2">
      <c r="B65" s="6"/>
    </row>
    <row r="66" spans="2:2">
      <c r="B66" s="6"/>
    </row>
    <row r="67" spans="2:2">
      <c r="B67" s="6"/>
    </row>
    <row r="68" spans="2:2">
      <c r="B68" s="6"/>
    </row>
    <row r="69" spans="2:2">
      <c r="B69" s="6"/>
    </row>
    <row r="70" spans="2:2">
      <c r="B70" s="6"/>
    </row>
    <row r="71" spans="2:2">
      <c r="B71" s="6"/>
    </row>
    <row r="72" spans="2:2">
      <c r="B72" s="6"/>
    </row>
    <row r="73" spans="2:2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Measure 1 Budget- Energize Omah</vt:lpstr>
      <vt:lpstr>Measure 2 Budget-OmahaSaves</vt:lpstr>
      <vt:lpstr>Measure 3 ReNew Omaha</vt:lpstr>
      <vt:lpstr>Measure 4 Budget - Green Omaha</vt:lpstr>
      <vt:lpstr>Measure 5-Sustain Omaha</vt:lpstr>
      <vt:lpstr>Consolidated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2024-04-01T20:53:53Z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